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activeTab="2"/>
  </bookViews>
  <sheets>
    <sheet name="Naslovna" sheetId="1" r:id="rId1"/>
    <sheet name="Opći dio" sheetId="2" r:id="rId2"/>
    <sheet name="Posebni dio" sheetId="3" r:id="rId3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53" s="1"/>
  <c r="E54"/>
  <c r="E53" s="1"/>
  <c r="D56"/>
  <c r="F53" l="1"/>
  <c r="F54"/>
  <c r="F480" i="3" l="1"/>
  <c r="F482"/>
  <c r="F483"/>
  <c r="F485"/>
  <c r="F487"/>
  <c r="F488"/>
  <c r="E58" i="2"/>
  <c r="E363" i="3"/>
  <c r="E362" s="1"/>
  <c r="E361" s="1"/>
  <c r="E360" s="1"/>
  <c r="E359" s="1"/>
  <c r="E23"/>
  <c r="F36"/>
  <c r="F38"/>
  <c r="E42"/>
  <c r="F55"/>
  <c r="F56"/>
  <c r="E59"/>
  <c r="F76"/>
  <c r="F79"/>
  <c r="F80"/>
  <c r="E82"/>
  <c r="E81" s="1"/>
  <c r="E98"/>
  <c r="F101"/>
  <c r="F102"/>
  <c r="F112"/>
  <c r="F113"/>
  <c r="F119"/>
  <c r="F128"/>
  <c r="E136"/>
  <c r="F143"/>
  <c r="F144"/>
  <c r="F150"/>
  <c r="E163"/>
  <c r="F171"/>
  <c r="E172"/>
  <c r="F180"/>
  <c r="E188"/>
  <c r="E200"/>
  <c r="E199" s="1"/>
  <c r="E196" s="1"/>
  <c r="E209"/>
  <c r="E208" s="1"/>
  <c r="E207" s="1"/>
  <c r="E212"/>
  <c r="F212" s="1"/>
  <c r="E214"/>
  <c r="E213" s="1"/>
  <c r="F234"/>
  <c r="E240"/>
  <c r="F249"/>
  <c r="E256"/>
  <c r="E255" s="1"/>
  <c r="E262"/>
  <c r="E264"/>
  <c r="F272"/>
  <c r="F273"/>
  <c r="E278"/>
  <c r="E287"/>
  <c r="E286" s="1"/>
  <c r="E283" s="1"/>
  <c r="E282" s="1"/>
  <c r="F295"/>
  <c r="E296"/>
  <c r="E304"/>
  <c r="E303" s="1"/>
  <c r="E302" s="1"/>
  <c r="E301" s="1"/>
  <c r="E300" s="1"/>
  <c r="E310"/>
  <c r="E309" s="1"/>
  <c r="E308" s="1"/>
  <c r="E307" s="1"/>
  <c r="E306" s="1"/>
  <c r="E323"/>
  <c r="E322" s="1"/>
  <c r="E329"/>
  <c r="E328" s="1"/>
  <c r="E327" s="1"/>
  <c r="E326" s="1"/>
  <c r="E325" s="1"/>
  <c r="F338"/>
  <c r="E339"/>
  <c r="E346"/>
  <c r="E345" s="1"/>
  <c r="E354"/>
  <c r="E356"/>
  <c r="E370"/>
  <c r="E376"/>
  <c r="E375" s="1"/>
  <c r="E372" s="1"/>
  <c r="E382"/>
  <c r="F389"/>
  <c r="F390"/>
  <c r="E391"/>
  <c r="E397"/>
  <c r="E396" s="1"/>
  <c r="E395" s="1"/>
  <c r="E394" s="1"/>
  <c r="E393" s="1"/>
  <c r="E406"/>
  <c r="F409"/>
  <c r="E414"/>
  <c r="E413" s="1"/>
  <c r="E412" s="1"/>
  <c r="E411" s="1"/>
  <c r="E410" s="1"/>
  <c r="E420"/>
  <c r="E419" s="1"/>
  <c r="E418" s="1"/>
  <c r="E417" s="1"/>
  <c r="E416" s="1"/>
  <c r="E426"/>
  <c r="E425" s="1"/>
  <c r="E424" s="1"/>
  <c r="E423" s="1"/>
  <c r="E422" s="1"/>
  <c r="F433"/>
  <c r="F440"/>
  <c r="F446"/>
  <c r="E453"/>
  <c r="E452" s="1"/>
  <c r="E451" s="1"/>
  <c r="E450" s="1"/>
  <c r="E449" s="1"/>
  <c r="E448" s="1"/>
  <c r="E447" s="1"/>
  <c r="D100"/>
  <c r="D57" i="2"/>
  <c r="D61"/>
  <c r="D388" i="3"/>
  <c r="D387" s="1"/>
  <c r="D37"/>
  <c r="D160"/>
  <c r="D89"/>
  <c r="D278"/>
  <c r="D222"/>
  <c r="D191"/>
  <c r="D179"/>
  <c r="D169"/>
  <c r="D77"/>
  <c r="D73"/>
  <c r="D54"/>
  <c r="D33"/>
  <c r="D439"/>
  <c r="D443"/>
  <c r="D356"/>
  <c r="D45" i="2"/>
  <c r="D44" s="1"/>
  <c r="D37"/>
  <c r="E38"/>
  <c r="D38"/>
  <c r="D33"/>
  <c r="D58"/>
  <c r="D59"/>
  <c r="D31"/>
  <c r="D32"/>
  <c r="D35"/>
  <c r="D36"/>
  <c r="D40"/>
  <c r="D42"/>
  <c r="D47"/>
  <c r="D48"/>
  <c r="D49"/>
  <c r="D50"/>
  <c r="F43"/>
  <c r="F27"/>
  <c r="F28"/>
  <c r="F10"/>
  <c r="F11"/>
  <c r="F12"/>
  <c r="F14"/>
  <c r="F15"/>
  <c r="F16"/>
  <c r="F18"/>
  <c r="F19"/>
  <c r="F21"/>
  <c r="F22"/>
  <c r="F23"/>
  <c r="F16" i="3"/>
  <c r="F17"/>
  <c r="F24"/>
  <c r="F35"/>
  <c r="F40"/>
  <c r="F41"/>
  <c r="F60"/>
  <c r="F70"/>
  <c r="F71"/>
  <c r="F74"/>
  <c r="F75"/>
  <c r="F83"/>
  <c r="F84"/>
  <c r="F91"/>
  <c r="F92"/>
  <c r="F96"/>
  <c r="F107"/>
  <c r="F108"/>
  <c r="F120"/>
  <c r="F123"/>
  <c r="F124"/>
  <c r="F127"/>
  <c r="F131"/>
  <c r="F134"/>
  <c r="F137"/>
  <c r="F151"/>
  <c r="F155"/>
  <c r="F156"/>
  <c r="F158"/>
  <c r="F161"/>
  <c r="F162"/>
  <c r="F163"/>
  <c r="F166"/>
  <c r="F170"/>
  <c r="F176"/>
  <c r="F177"/>
  <c r="F181"/>
  <c r="F184"/>
  <c r="F185"/>
  <c r="F189"/>
  <c r="F192"/>
  <c r="F193"/>
  <c r="F197"/>
  <c r="F206"/>
  <c r="F219"/>
  <c r="F223"/>
  <c r="F224"/>
  <c r="F226"/>
  <c r="F233"/>
  <c r="F237"/>
  <c r="F244"/>
  <c r="F245"/>
  <c r="F246"/>
  <c r="F263"/>
  <c r="F265"/>
  <c r="F268"/>
  <c r="F276"/>
  <c r="F279"/>
  <c r="F280"/>
  <c r="F284"/>
  <c r="F285"/>
  <c r="F292"/>
  <c r="F305"/>
  <c r="F311"/>
  <c r="F317"/>
  <c r="F321"/>
  <c r="F330"/>
  <c r="F335"/>
  <c r="F344"/>
  <c r="F355"/>
  <c r="F357"/>
  <c r="F358"/>
  <c r="F364"/>
  <c r="F370"/>
  <c r="F374"/>
  <c r="F377"/>
  <c r="F386"/>
  <c r="F398"/>
  <c r="F403"/>
  <c r="F404"/>
  <c r="F407"/>
  <c r="F437"/>
  <c r="F441"/>
  <c r="F444"/>
  <c r="F445"/>
  <c r="F454"/>
  <c r="D438" l="1"/>
  <c r="E369"/>
  <c r="E368" s="1"/>
  <c r="E367" s="1"/>
  <c r="E366" s="1"/>
  <c r="E365" s="1"/>
  <c r="E56" i="2"/>
  <c r="F56" s="1"/>
  <c r="F324" i="3"/>
  <c r="F415"/>
  <c r="F209"/>
  <c r="E126"/>
  <c r="E125" s="1"/>
  <c r="E122" s="1"/>
  <c r="E121" s="1"/>
  <c r="F421"/>
  <c r="F241"/>
  <c r="F383"/>
  <c r="F288"/>
  <c r="F99"/>
  <c r="F43"/>
  <c r="E111"/>
  <c r="E110" s="1"/>
  <c r="E109" s="1"/>
  <c r="F201"/>
  <c r="F347"/>
  <c r="F257"/>
  <c r="F427"/>
  <c r="E232"/>
  <c r="E231" s="1"/>
  <c r="E229" s="1"/>
  <c r="E228" s="1"/>
  <c r="E294"/>
  <c r="E293" s="1"/>
  <c r="E290" s="1"/>
  <c r="E289" s="1"/>
  <c r="E291" s="1"/>
  <c r="F340"/>
  <c r="F297"/>
  <c r="E388"/>
  <c r="E387" s="1"/>
  <c r="E385" s="1"/>
  <c r="E142"/>
  <c r="E141" s="1"/>
  <c r="E138" s="1"/>
  <c r="F173"/>
  <c r="F356"/>
  <c r="E73"/>
  <c r="E54"/>
  <c r="E53" s="1"/>
  <c r="F392"/>
  <c r="E22"/>
  <c r="E21" s="1"/>
  <c r="E20" s="1"/>
  <c r="E19" s="1"/>
  <c r="E18" s="1"/>
  <c r="E169"/>
  <c r="E168" s="1"/>
  <c r="E167" s="1"/>
  <c r="E89"/>
  <c r="E88" s="1"/>
  <c r="E86" s="1"/>
  <c r="E85" s="1"/>
  <c r="E59" i="2"/>
  <c r="E353" i="3"/>
  <c r="E352" s="1"/>
  <c r="E222"/>
  <c r="E15"/>
  <c r="E14" s="1"/>
  <c r="E13" s="1"/>
  <c r="E12" s="1"/>
  <c r="E11" s="1"/>
  <c r="E10" s="1"/>
  <c r="E337"/>
  <c r="E336" s="1"/>
  <c r="E334" s="1"/>
  <c r="E333" s="1"/>
  <c r="E439"/>
  <c r="E248"/>
  <c r="E247" s="1"/>
  <c r="E243" s="1"/>
  <c r="E242" s="1"/>
  <c r="E277"/>
  <c r="E275" s="1"/>
  <c r="E274" s="1"/>
  <c r="F278"/>
  <c r="E239"/>
  <c r="E236" s="1"/>
  <c r="E238" s="1"/>
  <c r="E187"/>
  <c r="D41" i="2"/>
  <c r="E381" i="3"/>
  <c r="E380" s="1"/>
  <c r="E379" s="1"/>
  <c r="E378" s="1"/>
  <c r="E261"/>
  <c r="E135"/>
  <c r="E77"/>
  <c r="F78"/>
  <c r="F66"/>
  <c r="E65"/>
  <c r="E64" s="1"/>
  <c r="E63" s="1"/>
  <c r="E37" i="2"/>
  <c r="F37" s="1"/>
  <c r="F49" i="3"/>
  <c r="E48"/>
  <c r="F39"/>
  <c r="E33"/>
  <c r="F34"/>
  <c r="E58"/>
  <c r="F90"/>
  <c r="D60" i="2"/>
  <c r="E179" i="3"/>
  <c r="E178" s="1"/>
  <c r="E175" s="1"/>
  <c r="E174" s="1"/>
  <c r="E149"/>
  <c r="E148" s="1"/>
  <c r="E147" s="1"/>
  <c r="E133"/>
  <c r="E132" s="1"/>
  <c r="E130" s="1"/>
  <c r="E129" s="1"/>
  <c r="E118"/>
  <c r="E117" s="1"/>
  <c r="E115" s="1"/>
  <c r="E114" s="1"/>
  <c r="E100"/>
  <c r="F100" s="1"/>
  <c r="E57" i="2"/>
  <c r="F57" s="1"/>
  <c r="E37" i="3"/>
  <c r="F37" s="1"/>
  <c r="E432"/>
  <c r="E431" s="1"/>
  <c r="E430" s="1"/>
  <c r="E443"/>
  <c r="F443" s="1"/>
  <c r="E408"/>
  <c r="E405" s="1"/>
  <c r="E402" s="1"/>
  <c r="E401" s="1"/>
  <c r="E316"/>
  <c r="E315" s="1"/>
  <c r="E314" s="1"/>
  <c r="E313" s="1"/>
  <c r="E312" s="1"/>
  <c r="E271"/>
  <c r="E270" s="1"/>
  <c r="E267" s="1"/>
  <c r="E269" s="1"/>
  <c r="E225"/>
  <c r="E211"/>
  <c r="E191"/>
  <c r="E190" s="1"/>
  <c r="E160"/>
  <c r="E159" s="1"/>
  <c r="E154" s="1"/>
  <c r="E153" s="1"/>
  <c r="D46" i="2"/>
  <c r="F38"/>
  <c r="D55"/>
  <c r="E371" i="3"/>
  <c r="E373"/>
  <c r="E342"/>
  <c r="E341" s="1"/>
  <c r="E343" s="1"/>
  <c r="E320"/>
  <c r="E319"/>
  <c r="E318" s="1"/>
  <c r="E281"/>
  <c r="E254"/>
  <c r="E253"/>
  <c r="E252" s="1"/>
  <c r="E230"/>
  <c r="E195"/>
  <c r="E194" s="1"/>
  <c r="E198"/>
  <c r="E52"/>
  <c r="E51"/>
  <c r="F388"/>
  <c r="E33" i="2"/>
  <c r="F33" s="1"/>
  <c r="F214" i="3"/>
  <c r="E45" i="2"/>
  <c r="F45" s="1"/>
  <c r="F442" i="3"/>
  <c r="D39" i="2"/>
  <c r="D34"/>
  <c r="E26"/>
  <c r="E9"/>
  <c r="E13"/>
  <c r="E17"/>
  <c r="E20"/>
  <c r="D88" i="3"/>
  <c r="D59"/>
  <c r="D20" i="2"/>
  <c r="D17"/>
  <c r="D13"/>
  <c r="D9"/>
  <c r="D453" i="3"/>
  <c r="D432"/>
  <c r="D426"/>
  <c r="D420"/>
  <c r="D414"/>
  <c r="D408"/>
  <c r="D406"/>
  <c r="D397"/>
  <c r="D391"/>
  <c r="D382"/>
  <c r="F382" s="1"/>
  <c r="D376"/>
  <c r="F376" s="1"/>
  <c r="D369"/>
  <c r="D363"/>
  <c r="D354"/>
  <c r="D346"/>
  <c r="D339"/>
  <c r="D337"/>
  <c r="D329"/>
  <c r="D323"/>
  <c r="D316"/>
  <c r="D310"/>
  <c r="D304"/>
  <c r="D296"/>
  <c r="F296" s="1"/>
  <c r="D294"/>
  <c r="D287"/>
  <c r="F287" s="1"/>
  <c r="D277"/>
  <c r="D271"/>
  <c r="D264"/>
  <c r="D262"/>
  <c r="D256"/>
  <c r="D248"/>
  <c r="D240"/>
  <c r="D232"/>
  <c r="D225"/>
  <c r="E50" i="2"/>
  <c r="F50" s="1"/>
  <c r="D213" i="3"/>
  <c r="F213" s="1"/>
  <c r="D211"/>
  <c r="D208"/>
  <c r="D200"/>
  <c r="D190"/>
  <c r="D188"/>
  <c r="D178"/>
  <c r="D172"/>
  <c r="F172" s="1"/>
  <c r="D159"/>
  <c r="D149"/>
  <c r="D142"/>
  <c r="D136"/>
  <c r="F136" s="1"/>
  <c r="D133"/>
  <c r="D126"/>
  <c r="D118"/>
  <c r="D111"/>
  <c r="D98"/>
  <c r="D82"/>
  <c r="D65"/>
  <c r="D53"/>
  <c r="D48"/>
  <c r="E40" i="2"/>
  <c r="E39" s="1"/>
  <c r="D42" i="3"/>
  <c r="D23"/>
  <c r="D15"/>
  <c r="D26" i="2"/>
  <c r="D52" l="1"/>
  <c r="E9" i="3"/>
  <c r="E384"/>
  <c r="E235"/>
  <c r="E351"/>
  <c r="E350" s="1"/>
  <c r="E349" s="1"/>
  <c r="E348" s="1"/>
  <c r="E106"/>
  <c r="E105"/>
  <c r="E116"/>
  <c r="E87"/>
  <c r="E332"/>
  <c r="E331" s="1"/>
  <c r="E146"/>
  <c r="E145" s="1"/>
  <c r="E299"/>
  <c r="E298" s="1"/>
  <c r="F142"/>
  <c r="F408"/>
  <c r="F89"/>
  <c r="E140"/>
  <c r="E139" s="1"/>
  <c r="E72"/>
  <c r="E68" s="1"/>
  <c r="E67" s="1"/>
  <c r="E69" s="1"/>
  <c r="E165"/>
  <c r="E164" s="1"/>
  <c r="F77"/>
  <c r="E8"/>
  <c r="E183"/>
  <c r="E182" s="1"/>
  <c r="D81"/>
  <c r="D148"/>
  <c r="D231"/>
  <c r="D229" s="1"/>
  <c r="D309"/>
  <c r="E260"/>
  <c r="E259"/>
  <c r="E258" s="1"/>
  <c r="D14"/>
  <c r="D47"/>
  <c r="D46" s="1"/>
  <c r="D45" s="1"/>
  <c r="D44" s="1"/>
  <c r="D239"/>
  <c r="D315"/>
  <c r="D396"/>
  <c r="F397"/>
  <c r="E44" i="2"/>
  <c r="F44" s="1"/>
  <c r="D22" i="3"/>
  <c r="F23"/>
  <c r="D135"/>
  <c r="F135" s="1"/>
  <c r="D199"/>
  <c r="D247"/>
  <c r="D270"/>
  <c r="D322"/>
  <c r="D320" s="1"/>
  <c r="D345"/>
  <c r="F346"/>
  <c r="D375"/>
  <c r="D425"/>
  <c r="F15"/>
  <c r="E50"/>
  <c r="E62"/>
  <c r="E61" s="1"/>
  <c r="E104"/>
  <c r="E157"/>
  <c r="E266"/>
  <c r="E429"/>
  <c r="E428" s="1"/>
  <c r="E210"/>
  <c r="F225"/>
  <c r="E438"/>
  <c r="E435" s="1"/>
  <c r="E434" s="1"/>
  <c r="E436" s="1"/>
  <c r="F240"/>
  <c r="D125"/>
  <c r="D187"/>
  <c r="F187" s="1"/>
  <c r="D286"/>
  <c r="F337"/>
  <c r="D362"/>
  <c r="F363"/>
  <c r="F391"/>
  <c r="D384"/>
  <c r="D413"/>
  <c r="D452"/>
  <c r="F453"/>
  <c r="E32"/>
  <c r="E29" s="1"/>
  <c r="E28" s="1"/>
  <c r="E30" s="1"/>
  <c r="F33"/>
  <c r="F188"/>
  <c r="D132"/>
  <c r="F339"/>
  <c r="D368"/>
  <c r="F369"/>
  <c r="D419"/>
  <c r="E227"/>
  <c r="D110"/>
  <c r="D105" s="1"/>
  <c r="F111"/>
  <c r="D32"/>
  <c r="D64"/>
  <c r="D117"/>
  <c r="D116" s="1"/>
  <c r="D141"/>
  <c r="D207"/>
  <c r="F207" s="1"/>
  <c r="F208"/>
  <c r="D255"/>
  <c r="D254" s="1"/>
  <c r="D303"/>
  <c r="D328"/>
  <c r="D381"/>
  <c r="D431"/>
  <c r="D58"/>
  <c r="F264"/>
  <c r="F82"/>
  <c r="F354"/>
  <c r="F59"/>
  <c r="E97"/>
  <c r="E94" s="1"/>
  <c r="E93" s="1"/>
  <c r="E95" s="1"/>
  <c r="E47"/>
  <c r="E46" s="1"/>
  <c r="E45" s="1"/>
  <c r="E44" s="1"/>
  <c r="E221"/>
  <c r="E25" i="2"/>
  <c r="F26"/>
  <c r="D25"/>
  <c r="F9"/>
  <c r="F13"/>
  <c r="F17"/>
  <c r="F20"/>
  <c r="D86" i="3"/>
  <c r="F86" s="1"/>
  <c r="F88"/>
  <c r="D275"/>
  <c r="F277"/>
  <c r="D175"/>
  <c r="D154"/>
  <c r="F179"/>
  <c r="F73"/>
  <c r="F133"/>
  <c r="F406"/>
  <c r="F323"/>
  <c r="F48"/>
  <c r="F98"/>
  <c r="F149"/>
  <c r="F200"/>
  <c r="F211"/>
  <c r="F248"/>
  <c r="F329"/>
  <c r="F222"/>
  <c r="F439"/>
  <c r="F432"/>
  <c r="F54"/>
  <c r="F118"/>
  <c r="F160"/>
  <c r="F271"/>
  <c r="F310"/>
  <c r="F426"/>
  <c r="F42"/>
  <c r="F191"/>
  <c r="F262"/>
  <c r="F294"/>
  <c r="F65"/>
  <c r="F126"/>
  <c r="F169"/>
  <c r="F316"/>
  <c r="F232"/>
  <c r="F256"/>
  <c r="F304"/>
  <c r="F420"/>
  <c r="F414"/>
  <c r="F40" i="2"/>
  <c r="F53" i="3"/>
  <c r="D435"/>
  <c r="F58" i="2"/>
  <c r="F39"/>
  <c r="D8"/>
  <c r="E8"/>
  <c r="D261" i="3"/>
  <c r="D336"/>
  <c r="D30" i="2"/>
  <c r="D293" i="3"/>
  <c r="D72"/>
  <c r="E32" i="2"/>
  <c r="F32" s="1"/>
  <c r="D168" i="3"/>
  <c r="D210"/>
  <c r="D97"/>
  <c r="D353"/>
  <c r="D405"/>
  <c r="D385"/>
  <c r="D221"/>
  <c r="E48" i="2"/>
  <c r="F48" s="1"/>
  <c r="E35"/>
  <c r="F35" s="1"/>
  <c r="D146" i="3"/>
  <c r="D147"/>
  <c r="E47" i="2"/>
  <c r="F47" s="1"/>
  <c r="D51" i="3"/>
  <c r="D52"/>
  <c r="D115"/>
  <c r="E36" i="2"/>
  <c r="F36" s="1"/>
  <c r="E31"/>
  <c r="E49"/>
  <c r="F49" s="1"/>
  <c r="D87" i="3"/>
  <c r="D153"/>
  <c r="D62"/>
  <c r="F59" i="2"/>
  <c r="D106" i="3"/>
  <c r="E61" i="2"/>
  <c r="E42"/>
  <c r="F106" i="3" l="1"/>
  <c r="D50"/>
  <c r="E152"/>
  <c r="E103" s="1"/>
  <c r="F438"/>
  <c r="E400"/>
  <c r="E399" s="1"/>
  <c r="E251"/>
  <c r="E250" s="1"/>
  <c r="D29"/>
  <c r="D28" s="1"/>
  <c r="E186"/>
  <c r="D130"/>
  <c r="D129" s="1"/>
  <c r="D183"/>
  <c r="D186" s="1"/>
  <c r="D228"/>
  <c r="D205"/>
  <c r="D327"/>
  <c r="D451"/>
  <c r="F452"/>
  <c r="D283"/>
  <c r="F286"/>
  <c r="D122"/>
  <c r="E205"/>
  <c r="F205" s="1"/>
  <c r="E204"/>
  <c r="E203" s="1"/>
  <c r="E202" s="1"/>
  <c r="E27"/>
  <c r="E26" s="1"/>
  <c r="D372"/>
  <c r="F375"/>
  <c r="D267"/>
  <c r="D196"/>
  <c r="D395"/>
  <c r="F396"/>
  <c r="D308"/>
  <c r="D429"/>
  <c r="D61"/>
  <c r="D114"/>
  <c r="D253"/>
  <c r="D259"/>
  <c r="F32"/>
  <c r="D140"/>
  <c r="D367"/>
  <c r="F368"/>
  <c r="D424"/>
  <c r="D319"/>
  <c r="D236"/>
  <c r="D13"/>
  <c r="F14"/>
  <c r="D430"/>
  <c r="F430" s="1"/>
  <c r="D138"/>
  <c r="D204"/>
  <c r="D380"/>
  <c r="F381"/>
  <c r="D302"/>
  <c r="D418"/>
  <c r="D412"/>
  <c r="F58"/>
  <c r="D243"/>
  <c r="D314"/>
  <c r="D230"/>
  <c r="E220"/>
  <c r="E218"/>
  <c r="E217" s="1"/>
  <c r="E216" s="1"/>
  <c r="E215" s="1"/>
  <c r="D361"/>
  <c r="F362"/>
  <c r="F81"/>
  <c r="D402"/>
  <c r="D290"/>
  <c r="D334"/>
  <c r="F334" s="1"/>
  <c r="D63"/>
  <c r="D145"/>
  <c r="F105"/>
  <c r="F141"/>
  <c r="F336"/>
  <c r="D109"/>
  <c r="F110"/>
  <c r="F239"/>
  <c r="D342"/>
  <c r="F345"/>
  <c r="D21"/>
  <c r="F22"/>
  <c r="E14" i="1"/>
  <c r="F14"/>
  <c r="F25" i="2"/>
  <c r="F13" i="1"/>
  <c r="E13"/>
  <c r="F8" i="2"/>
  <c r="D94" i="3"/>
  <c r="F87"/>
  <c r="D85"/>
  <c r="D274"/>
  <c r="F275"/>
  <c r="D218"/>
  <c r="D174"/>
  <c r="D165"/>
  <c r="D157"/>
  <c r="F178"/>
  <c r="F419"/>
  <c r="F97"/>
  <c r="F405"/>
  <c r="F387"/>
  <c r="F254"/>
  <c r="F255"/>
  <c r="F125"/>
  <c r="F190"/>
  <c r="F425"/>
  <c r="F309"/>
  <c r="F431"/>
  <c r="F328"/>
  <c r="F199"/>
  <c r="F132"/>
  <c r="F303"/>
  <c r="F168"/>
  <c r="F261"/>
  <c r="F159"/>
  <c r="F210"/>
  <c r="F64"/>
  <c r="F116"/>
  <c r="F117"/>
  <c r="F148"/>
  <c r="F47"/>
  <c r="F320"/>
  <c r="F322"/>
  <c r="F413"/>
  <c r="F231"/>
  <c r="F315"/>
  <c r="F293"/>
  <c r="F270"/>
  <c r="F51"/>
  <c r="F221"/>
  <c r="F247"/>
  <c r="E60" i="2"/>
  <c r="F60" s="1"/>
  <c r="F61"/>
  <c r="F31"/>
  <c r="E41"/>
  <c r="F41" s="1"/>
  <c r="F42"/>
  <c r="D68" i="3"/>
  <c r="F72"/>
  <c r="F52"/>
  <c r="D434"/>
  <c r="F435"/>
  <c r="D352"/>
  <c r="F353"/>
  <c r="E17" i="1"/>
  <c r="D260" i="3"/>
  <c r="D29" i="2"/>
  <c r="D220" i="3"/>
  <c r="E46" i="2"/>
  <c r="F46" s="1"/>
  <c r="E34"/>
  <c r="F34" s="1"/>
  <c r="E30"/>
  <c r="F30" s="1"/>
  <c r="D351" i="3"/>
  <c r="D167"/>
  <c r="E55" i="2"/>
  <c r="D182" i="3" l="1"/>
  <c r="E52" i="2"/>
  <c r="F29" i="3"/>
  <c r="F15" i="1"/>
  <c r="G13"/>
  <c r="G14"/>
  <c r="F260" i="3"/>
  <c r="D20"/>
  <c r="F21"/>
  <c r="D313"/>
  <c r="D238"/>
  <c r="F236"/>
  <c r="D235"/>
  <c r="D423"/>
  <c r="D252"/>
  <c r="D289"/>
  <c r="D417"/>
  <c r="F138"/>
  <c r="D258"/>
  <c r="F258" s="1"/>
  <c r="D394"/>
  <c r="F395"/>
  <c r="D195"/>
  <c r="D198"/>
  <c r="D450"/>
  <c r="F451"/>
  <c r="D12"/>
  <c r="F13"/>
  <c r="D318"/>
  <c r="D139"/>
  <c r="F140"/>
  <c r="D428"/>
  <c r="F372"/>
  <c r="D371"/>
  <c r="D373"/>
  <c r="F373" s="1"/>
  <c r="D282"/>
  <c r="F283"/>
  <c r="D341"/>
  <c r="F342"/>
  <c r="D242"/>
  <c r="D379"/>
  <c r="F380"/>
  <c r="D203"/>
  <c r="D366"/>
  <c r="F367"/>
  <c r="D307"/>
  <c r="D411"/>
  <c r="D301"/>
  <c r="F230"/>
  <c r="F204"/>
  <c r="F109"/>
  <c r="D333"/>
  <c r="F333" s="1"/>
  <c r="D401"/>
  <c r="D360"/>
  <c r="F361"/>
  <c r="D269"/>
  <c r="F269" s="1"/>
  <c r="D266"/>
  <c r="E25"/>
  <c r="E7" s="1"/>
  <c r="D121"/>
  <c r="D326"/>
  <c r="E15" i="1"/>
  <c r="D93" i="3"/>
  <c r="F85"/>
  <c r="F274"/>
  <c r="F220"/>
  <c r="D217"/>
  <c r="D164"/>
  <c r="F175"/>
  <c r="F259"/>
  <c r="F130"/>
  <c r="F196"/>
  <c r="F327"/>
  <c r="F402"/>
  <c r="F412"/>
  <c r="F63"/>
  <c r="F167"/>
  <c r="F253"/>
  <c r="F46"/>
  <c r="F302"/>
  <c r="F243"/>
  <c r="F267"/>
  <c r="F314"/>
  <c r="F229"/>
  <c r="F62"/>
  <c r="F154"/>
  <c r="F165"/>
  <c r="F429"/>
  <c r="F308"/>
  <c r="F186"/>
  <c r="F183"/>
  <c r="F385"/>
  <c r="F218"/>
  <c r="F319"/>
  <c r="F146"/>
  <c r="F424"/>
  <c r="F290"/>
  <c r="F147"/>
  <c r="F115"/>
  <c r="F122"/>
  <c r="F94"/>
  <c r="F418"/>
  <c r="D67"/>
  <c r="F68"/>
  <c r="F50"/>
  <c r="D436"/>
  <c r="F436" s="1"/>
  <c r="F434"/>
  <c r="F55" i="2"/>
  <c r="D30" i="3"/>
  <c r="F28"/>
  <c r="D350"/>
  <c r="F352"/>
  <c r="F351"/>
  <c r="E16" i="1"/>
  <c r="F157" i="3"/>
  <c r="E29" i="2"/>
  <c r="F16" i="1" s="1"/>
  <c r="G15" l="1"/>
  <c r="G16"/>
  <c r="F318" i="3"/>
  <c r="D300"/>
  <c r="D365"/>
  <c r="F366"/>
  <c r="D281"/>
  <c r="F281" s="1"/>
  <c r="F282"/>
  <c r="D11"/>
  <c r="F12"/>
  <c r="D291"/>
  <c r="F238"/>
  <c r="D19"/>
  <c r="F20"/>
  <c r="F428"/>
  <c r="D104"/>
  <c r="D359"/>
  <c r="F360"/>
  <c r="D332"/>
  <c r="F332" s="1"/>
  <c r="D410"/>
  <c r="D306"/>
  <c r="F306" s="1"/>
  <c r="D378"/>
  <c r="F379"/>
  <c r="D194"/>
  <c r="D393"/>
  <c r="F394"/>
  <c r="D251"/>
  <c r="D422"/>
  <c r="D325"/>
  <c r="D343"/>
  <c r="F341"/>
  <c r="F139"/>
  <c r="D449"/>
  <c r="F450"/>
  <c r="F266"/>
  <c r="F242"/>
  <c r="D202"/>
  <c r="F371"/>
  <c r="F203"/>
  <c r="D227"/>
  <c r="D416"/>
  <c r="F235"/>
  <c r="D312"/>
  <c r="D95"/>
  <c r="D216"/>
  <c r="D152"/>
  <c r="F174"/>
  <c r="F228"/>
  <c r="F326"/>
  <c r="F93"/>
  <c r="F291"/>
  <c r="F289"/>
  <c r="F384"/>
  <c r="F182"/>
  <c r="F195"/>
  <c r="F417"/>
  <c r="F121"/>
  <c r="F307"/>
  <c r="F61"/>
  <c r="F313"/>
  <c r="F45"/>
  <c r="F423"/>
  <c r="F252"/>
  <c r="F401"/>
  <c r="F114"/>
  <c r="F145"/>
  <c r="F217"/>
  <c r="F164"/>
  <c r="F153"/>
  <c r="F301"/>
  <c r="F411"/>
  <c r="F198"/>
  <c r="F129"/>
  <c r="D69"/>
  <c r="F67"/>
  <c r="D27"/>
  <c r="F17" i="1"/>
  <c r="F52" i="2"/>
  <c r="F30" i="3"/>
  <c r="F350"/>
  <c r="F29" i="2"/>
  <c r="E18" i="1"/>
  <c r="F18" l="1"/>
  <c r="G17"/>
  <c r="F227" i="3"/>
  <c r="F378"/>
  <c r="F410"/>
  <c r="D448"/>
  <c r="F449"/>
  <c r="F393"/>
  <c r="F359"/>
  <c r="D18"/>
  <c r="F19"/>
  <c r="D299"/>
  <c r="F312"/>
  <c r="F416"/>
  <c r="F325"/>
  <c r="F202"/>
  <c r="D250"/>
  <c r="D331"/>
  <c r="D10"/>
  <c r="F11"/>
  <c r="F365"/>
  <c r="F422"/>
  <c r="F343"/>
  <c r="D400"/>
  <c r="D349"/>
  <c r="F349" s="1"/>
  <c r="D215"/>
  <c r="D103"/>
  <c r="F216"/>
  <c r="F44"/>
  <c r="F152"/>
  <c r="F300"/>
  <c r="F104"/>
  <c r="F251"/>
  <c r="F194"/>
  <c r="F95"/>
  <c r="D26"/>
  <c r="F27"/>
  <c r="F69"/>
  <c r="E19" i="1"/>
  <c r="F250" i="3" l="1"/>
  <c r="F19" i="1"/>
  <c r="F28" s="1"/>
  <c r="G18"/>
  <c r="D348" i="3"/>
  <c r="D9"/>
  <c r="F10"/>
  <c r="D298"/>
  <c r="F18"/>
  <c r="D447"/>
  <c r="F448"/>
  <c r="D399"/>
  <c r="F331"/>
  <c r="F215"/>
  <c r="F103"/>
  <c r="F400"/>
  <c r="F299"/>
  <c r="F26"/>
  <c r="E28" i="1"/>
  <c r="G19" l="1"/>
  <c r="F348" i="3"/>
  <c r="F399"/>
  <c r="D25"/>
  <c r="F25" s="1"/>
  <c r="F298"/>
  <c r="D8"/>
  <c r="D7" s="1"/>
  <c r="F9"/>
  <c r="F447"/>
  <c r="G26" i="1" l="1"/>
  <c r="F8" i="3"/>
  <c r="F7"/>
  <c r="G28" i="1" l="1"/>
  <c r="F481" i="3" l="1"/>
</calcChain>
</file>

<file path=xl/sharedStrings.xml><?xml version="1.0" encoding="utf-8"?>
<sst xmlns="http://schemas.openxmlformats.org/spreadsheetml/2006/main" count="579" uniqueCount="291">
  <si>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</si>
  <si>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</si>
  <si>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</si>
  <si>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</si>
  <si>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</si>
  <si>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</si>
  <si>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</si>
  <si>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</si>
  <si>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</si>
  <si>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</si>
  <si>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</si>
  <si>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</si>
  <si>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</si>
  <si>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</si>
  <si>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</si>
  <si>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</si>
  <si>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</si>
  <si>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</si>
  <si>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</si>
  <si>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</si>
  <si>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</si>
  <si>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</si>
  <si>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</si>
  <si>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</si>
  <si>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</si>
  <si>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</si>
  <si>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</si>
  <si>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</si>
  <si>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</si>
  <si>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</si>
  <si>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</si>
  <si>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</si>
  <si>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</si>
  <si>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</si>
  <si>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</si>
  <si>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</si>
  <si>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</si>
  <si>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</si>
  <si>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</si>
  <si>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</si>
  <si>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</si>
  <si>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</si>
  <si>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</si>
  <si>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</si>
  <si>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</si>
  <si>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</si>
  <si>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</si>
  <si>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</si>
  <si>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</si>
  <si>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</si>
  <si>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</si>
  <si>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</si>
  <si>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</si>
  <si>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</si>
  <si>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</si>
  <si>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</si>
  <si>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</si>
  <si>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</si>
  <si>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</si>
  <si>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</si>
  <si>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</si>
  <si>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</si>
  <si>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</si>
  <si>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</si>
  <si>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</si>
  <si>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</si>
  <si>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</si>
  <si>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</si>
  <si>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</si>
  <si>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</si>
  <si>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</si>
  <si>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</si>
  <si>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</si>
  <si>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</si>
  <si>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</si>
  <si>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</si>
  <si>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</si>
  <si>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</si>
  <si>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</si>
  <si>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</si>
  <si>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</si>
  <si>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</si>
  <si>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</si>
  <si>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</si>
  <si>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</si>
  <si>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</si>
  <si>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</si>
  <si>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</si>
  <si>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</si>
  <si>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</si>
  <si>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</si>
  <si>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</si>
  <si>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</si>
  <si>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</si>
  <si>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</si>
  <si>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</si>
  <si>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</si>
  <si>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</si>
  <si>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</si>
  <si>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</si>
  <si>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</si>
  <si>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</si>
  <si>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</si>
  <si>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</si>
  <si>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</si>
  <si>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</si>
  <si>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</si>
  <si>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</si>
  <si>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</si>
  <si>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</si>
  <si>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</si>
  <si>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</si>
  <si>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</si>
  <si>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</si>
  <si>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</si>
  <si>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</si>
  <si>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t>VRSTE IZVORA FINANCIRANJA</t>
  </si>
  <si>
    <t>2023 g.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</si>
  <si>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</si>
  <si>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</si>
  <si>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</si>
  <si>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</si>
  <si>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</si>
  <si>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</si>
  <si>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</si>
  <si>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</si>
  <si>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</si>
  <si>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</si>
  <si>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</si>
  <si>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3.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</si>
  <si>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</si>
  <si>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</si>
  <si>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</si>
  <si>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</si>
  <si>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</si>
  <si>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</si>
  <si>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</si>
  <si>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5. POMOĆ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</si>
  <si>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</si>
  <si>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</si>
  <si>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</si>
  <si>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</si>
  <si>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</si>
  <si>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</si>
  <si>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</si>
  <si>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</si>
  <si>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</si>
  <si>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</si>
  <si>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</si>
  <si>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</si>
  <si>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2023.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</si>
  <si>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</si>
  <si>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</si>
  <si>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</si>
  <si>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</si>
  <si>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</si>
  <si>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</si>
  <si>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</si>
  <si>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</si>
  <si>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</si>
  <si>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</si>
  <si>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</si>
  <si>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</si>
  <si>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</si>
  <si>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</si>
  <si>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t>PLAN ZA 2023.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</si>
  <si>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</si>
  <si>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</si>
  <si>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</si>
  <si>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</si>
  <si>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</si>
  <si>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</si>
  <si>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</si>
  <si>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</si>
  <si>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</si>
  <si>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</si>
  <si>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</si>
  <si>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</si>
  <si>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</si>
  <si>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</si>
  <si>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</si>
  <si>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</si>
  <si>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</si>
  <si>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</si>
  <si>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</si>
  <si>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</si>
  <si>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</si>
  <si>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</si>
  <si>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</si>
  <si>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</si>
  <si>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</si>
  <si>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</si>
  <si>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</si>
  <si>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</si>
  <si>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</si>
  <si>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</si>
  <si>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</si>
  <si>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</si>
  <si>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</si>
  <si>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</si>
  <si>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</si>
  <si>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</si>
  <si>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</si>
  <si>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</si>
  <si>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</si>
  <si>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</si>
  <si>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</si>
  <si>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</si>
  <si>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</si>
  <si>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</si>
  <si>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</si>
  <si>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</si>
  <si>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</si>
  <si>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</si>
  <si>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</si>
  <si>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</si>
  <si>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</si>
  <si>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</si>
  <si>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</si>
  <si>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</si>
  <si>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</si>
  <si>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</si>
  <si>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</si>
  <si>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</si>
  <si>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</si>
  <si>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</si>
  <si>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</si>
  <si>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</si>
  <si>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</si>
  <si>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</si>
  <si>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</si>
  <si>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</si>
  <si>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</si>
  <si>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</si>
  <si>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</si>
  <si>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</si>
  <si>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</si>
  <si>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</si>
  <si>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</si>
  <si>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</si>
  <si>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</si>
  <si>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</si>
  <si>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</si>
  <si>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</si>
  <si>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</si>
  <si>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</si>
  <si>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</si>
  <si>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</si>
  <si>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</si>
  <si>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</si>
  <si>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</si>
  <si>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Indeks 4/3</t>
  </si>
  <si>
    <t>8.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</si>
  <si>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</si>
  <si>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</si>
  <si>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</si>
  <si>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</si>
  <si>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TEKUĆI PROJEKT – T101101 : SUFINANCIRANJE OBNOVE P.Š.</t>
  </si>
  <si>
    <t>Ulaganja na tuđoj imovini</t>
  </si>
  <si>
    <r>
      <t>IZVRŠENO DO VI.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2023.</t>
    </r>
  </si>
  <si>
    <r>
      <rPr>
        <sz val="10"/>
        <color theme="1"/>
        <rFont val="Times New Roman"/>
        <family val="1"/>
        <charset val="238"/>
      </rPr>
      <t xml:space="preserve">Izvršeno do VI. </t>
    </r>
    <r>
      <rPr>
        <b/>
        <sz val="10"/>
        <color theme="1"/>
        <rFont val="Times New Roman"/>
        <family val="1"/>
        <charset val="238"/>
      </rPr>
      <t>2023.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</si>
  <si>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RASHODA.</t>
    </r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</si>
  <si>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</si>
  <si>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t>Izvršeno za VI. 2023</t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</si>
  <si>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                    </t>
    </r>
  </si>
  <si>
    <t>Polugodišnji Izvještaj o izvršenju proračuna Općine VRBJE za 2023. godinu sastoji se od:</t>
  </si>
  <si>
    <t>POLUGODIŠNJI IZVJEŠTAJ O IZVRŠENJU PRORAČUNA OPĆINE VRBJE ZA 2023</t>
  </si>
  <si>
    <t>POLUGODIŠNJI IZVJEŠTAJ O IZVRŠENJU PRORAČUNA OPĆINE VRBJE ZA 2023.</t>
  </si>
  <si>
    <t>VI. 2023</t>
  </si>
  <si>
    <t>Članak 2.</t>
  </si>
  <si>
    <t xml:space="preserve"> Članak 3.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</si>
  <si>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</si>
  <si>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</si>
  <si>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POLJOPRIVREDE</t>
    </r>
  </si>
  <si>
    <t>Raspored rashoda i izdataka:</t>
  </si>
  <si>
    <t>Članak 1.</t>
  </si>
  <si>
    <r>
      <t>I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OPĆI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DIO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</si>
  <si>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</si>
  <si>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rPr>
        <b/>
        <sz val="10"/>
        <rFont val="Times New Roman"/>
        <family val="1"/>
        <charset val="238"/>
      </rPr>
      <t xml:space="preserve">Izvještaj o zaduživanju na domaćem i stranom tržištu novca i kapitala </t>
    </r>
    <r>
      <rPr>
        <sz val="10"/>
        <rFont val="Times New Roman"/>
        <family val="1"/>
        <charset val="238"/>
      </rPr>
      <t xml:space="preserve">
U razdoblju 01.01.-30.06.2023. godine Općina Vrbje nije se zaduživala na domaćem i stranom tržištu novca i kapitala. 
</t>
    </r>
    <r>
      <rPr>
        <b/>
        <sz val="10"/>
        <rFont val="Times New Roman"/>
        <family val="1"/>
        <charset val="238"/>
      </rPr>
      <t>Izvještaj o korištenju proračunske zalihe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U razdoblju 01.01.-30.06.2023. godine proračunska zaliha nije korištena. 
</t>
    </r>
    <r>
      <rPr>
        <b/>
        <sz val="10"/>
        <rFont val="Times New Roman"/>
        <family val="1"/>
        <charset val="238"/>
      </rPr>
      <t xml:space="preserve">Izvještaj o danim jamstvima i izdacima po jamstvima </t>
    </r>
    <r>
      <rPr>
        <sz val="10"/>
        <rFont val="Times New Roman"/>
        <family val="1"/>
        <charset val="238"/>
      </rPr>
      <t xml:space="preserve">
U razdoblju 01.01.-30.06.2023. godine nisu izdavana jamstva, niti je bilo izdataka po izdanim jamstvima. 
</t>
    </r>
    <r>
      <rPr>
        <b/>
        <sz val="10"/>
        <rFont val="Times New Roman"/>
        <family val="1"/>
        <charset val="238"/>
      </rPr>
      <t xml:space="preserve">Izvještaj o otplati kratkoročnog zajma Ministarstva financija </t>
    </r>
    <r>
      <rPr>
        <sz val="10"/>
        <rFont val="Times New Roman"/>
        <family val="1"/>
        <charset val="238"/>
      </rPr>
      <t xml:space="preserve">
U razdoblju 01.01.-30.06.2023. godine u iznosu od 29.958,72 eura otplaćen je kratkoročni zajam Ministarstva financija (sredstva doznačena 2022.godine za izvršenje povrata poreza na dohodak i prireza porezu na dohodak po godišnjoj prijavi za 2021.godinu). 
</t>
    </r>
  </si>
  <si>
    <t xml:space="preserve">                                                                   Milan Brkanac</t>
  </si>
  <si>
    <r>
      <rPr>
        <b/>
        <sz val="10"/>
        <color theme="1"/>
        <rFont val="Times New Roman"/>
        <family val="1"/>
        <charset val="238"/>
      </rPr>
      <t>PREDSJEDNIK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OPĆINSKOG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VIJEĆA</t>
    </r>
  </si>
  <si>
    <t>Ovaj Polugodišnji izvještaj o izvršenju proračuna za razdoblje od 01.01.2023.g do 30.06.2023.g. objavit će se  u "Službenom glasniku Općine Vrbje", te na web stranici općine.</t>
  </si>
  <si>
    <t>617025,00</t>
  </si>
  <si>
    <t>170930,00</t>
  </si>
  <si>
    <t>108425,00</t>
  </si>
  <si>
    <t>1232130,00</t>
  </si>
  <si>
    <t>2259600,00</t>
  </si>
  <si>
    <t>URBROJ: 2178-19-03-23-1</t>
  </si>
  <si>
    <t>Vrbje, 14.9.2023.</t>
  </si>
  <si>
    <t>Na temelju članka  88. Zakona o proračunu ("Narodne novine", broj 144/21), Pravilnika o polugodišnjem i godišnjem izvještaju o izvršenju proračuna ("Narodne novine" br.85/23 i članka 32. Statuta Općine Vrbje ("Službeni glasnik broj 03/18, 02/21)", po prijedlogu općinskog načelnika, Općinsko vijeće Općine Vrbje na  12.sjednici održanoj  14.9.2023.g.godine donijelo je</t>
  </si>
  <si>
    <r>
      <rPr>
        <sz val="8"/>
        <color theme="1"/>
        <rFont val="Arial"/>
        <family val="2"/>
        <charset val="238"/>
      </rPr>
      <t>KLASA:</t>
    </r>
    <r>
      <rPr>
        <sz val="8"/>
        <color theme="1"/>
        <rFont val="Times New Roman1"/>
        <charset val="238"/>
      </rPr>
      <t xml:space="preserve"> 400-04/23-01/03</t>
    </r>
  </si>
</sst>
</file>

<file path=xl/styles.xml><?xml version="1.0" encoding="utf-8"?>
<styleSheet xmlns="http://schemas.openxmlformats.org/spreadsheetml/2006/main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7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8"/>
      <color theme="1"/>
      <name val="Times New Roman1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65" fillId="0" borderId="0"/>
    <xf numFmtId="0" fontId="66" fillId="0" borderId="0"/>
    <xf numFmtId="0" fontId="64" fillId="0" borderId="0"/>
    <xf numFmtId="0" fontId="64" fillId="0" borderId="0"/>
    <xf numFmtId="0" fontId="1" fillId="0" borderId="0"/>
  </cellStyleXfs>
  <cellXfs count="30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4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8" fillId="3" borderId="0" xfId="0" applyFont="1" applyFill="1" applyAlignment="1">
      <alignment horizontal="left" vertical="center"/>
    </xf>
    <xf numFmtId="0" fontId="29" fillId="5" borderId="2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6" fillId="0" borderId="2" xfId="0" applyNumberFormat="1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165" fontId="37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167" fontId="39" fillId="11" borderId="0" xfId="3" applyFont="1" applyFill="1" applyAlignment="1">
      <alignment horizontal="left" vertical="center"/>
    </xf>
    <xf numFmtId="165" fontId="36" fillId="0" borderId="10" xfId="0" applyNumberFormat="1" applyFont="1" applyBorder="1" applyAlignment="1">
      <alignment horizontal="center" vertical="center" shrinkToFit="1"/>
    </xf>
    <xf numFmtId="165" fontId="37" fillId="0" borderId="2" xfId="0" applyNumberFormat="1" applyFont="1" applyBorder="1" applyAlignment="1">
      <alignment horizontal="left" vertical="center" shrinkToFit="1"/>
    </xf>
    <xf numFmtId="165" fontId="37" fillId="0" borderId="6" xfId="0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167" fontId="39" fillId="11" borderId="1" xfId="3" applyFont="1" applyFill="1" applyBorder="1" applyAlignment="1">
      <alignment vertical="center"/>
    </xf>
    <xf numFmtId="165" fontId="42" fillId="0" borderId="2" xfId="0" applyNumberFormat="1" applyFont="1" applyBorder="1" applyAlignment="1">
      <alignment horizontal="center" vertical="center" shrinkToFit="1"/>
    </xf>
    <xf numFmtId="0" fontId="32" fillId="3" borderId="0" xfId="0" applyFont="1" applyFill="1" applyAlignment="1">
      <alignment horizontal="left" vertical="center" wrapText="1"/>
    </xf>
    <xf numFmtId="165" fontId="42" fillId="0" borderId="6" xfId="0" applyNumberFormat="1" applyFont="1" applyBorder="1" applyAlignment="1">
      <alignment horizontal="center" vertical="center" shrinkToFit="1"/>
    </xf>
    <xf numFmtId="165" fontId="44" fillId="0" borderId="6" xfId="0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47" fillId="0" borderId="0" xfId="0" applyFont="1"/>
    <xf numFmtId="165" fontId="37" fillId="0" borderId="10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6" fillId="3" borderId="2" xfId="0" applyNumberFormat="1" applyFont="1" applyFill="1" applyBorder="1" applyAlignment="1">
      <alignment horizontal="center" vertical="center" shrinkToFit="1"/>
    </xf>
    <xf numFmtId="0" fontId="32" fillId="3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4" fontId="51" fillId="0" borderId="2" xfId="0" applyNumberFormat="1" applyFont="1" applyBorder="1" applyAlignment="1">
      <alignment horizontal="center" vertical="center" wrapText="1"/>
    </xf>
    <xf numFmtId="4" fontId="50" fillId="0" borderId="2" xfId="0" applyNumberFormat="1" applyFont="1" applyBorder="1" applyAlignment="1">
      <alignment horizontal="center" vertical="center" wrapText="1"/>
    </xf>
    <xf numFmtId="4" fontId="57" fillId="0" borderId="2" xfId="0" applyNumberFormat="1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wrapText="1"/>
    </xf>
    <xf numFmtId="4" fontId="57" fillId="0" borderId="0" xfId="0" applyNumberFormat="1" applyFont="1" applyAlignment="1">
      <alignment horizontal="center" vertical="center"/>
    </xf>
    <xf numFmtId="4" fontId="50" fillId="0" borderId="2" xfId="0" applyNumberFormat="1" applyFont="1" applyBorder="1" applyAlignment="1">
      <alignment horizontal="right" vertical="center" wrapText="1"/>
    </xf>
    <xf numFmtId="164" fontId="57" fillId="0" borderId="2" xfId="0" applyNumberFormat="1" applyFont="1" applyBorder="1" applyAlignment="1">
      <alignment horizontal="right" vertical="center"/>
    </xf>
    <xf numFmtId="164" fontId="50" fillId="0" borderId="2" xfId="0" applyNumberFormat="1" applyFont="1" applyBorder="1" applyAlignment="1">
      <alignment horizontal="right" vertical="center" wrapText="1"/>
    </xf>
    <xf numFmtId="164" fontId="57" fillId="2" borderId="2" xfId="0" applyNumberFormat="1" applyFont="1" applyFill="1" applyBorder="1" applyAlignment="1">
      <alignment horizontal="right" vertical="center"/>
    </xf>
    <xf numFmtId="164" fontId="50" fillId="2" borderId="2" xfId="0" applyNumberFormat="1" applyFont="1" applyFill="1" applyBorder="1" applyAlignment="1">
      <alignment horizontal="right" vertical="center" wrapText="1"/>
    </xf>
    <xf numFmtId="4" fontId="50" fillId="2" borderId="2" xfId="0" applyNumberFormat="1" applyFont="1" applyFill="1" applyBorder="1" applyAlignment="1">
      <alignment horizontal="right" vertical="center" wrapText="1"/>
    </xf>
    <xf numFmtId="4" fontId="50" fillId="3" borderId="3" xfId="0" applyNumberFormat="1" applyFont="1" applyFill="1" applyBorder="1" applyAlignment="1">
      <alignment horizontal="right" vertical="center" wrapText="1"/>
    </xf>
    <xf numFmtId="165" fontId="36" fillId="0" borderId="9" xfId="0" applyNumberFormat="1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lef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6" fillId="0" borderId="3" xfId="0" applyNumberFormat="1" applyFont="1" applyBorder="1" applyAlignment="1" applyProtection="1">
      <alignment horizontal="right" vertical="center"/>
      <protection locked="0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6" fillId="0" borderId="3" xfId="0" applyNumberFormat="1" applyFont="1" applyBorder="1" applyAlignment="1" applyProtection="1">
      <alignment vertical="center"/>
      <protection locked="0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6" fillId="0" borderId="7" xfId="0" applyNumberFormat="1" applyFont="1" applyBorder="1" applyAlignment="1" applyProtection="1">
      <alignment horizontal="right"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6" fillId="0" borderId="8" xfId="0" applyNumberFormat="1" applyFont="1" applyBorder="1" applyAlignment="1" applyProtection="1">
      <alignment horizontal="right" vertical="center"/>
      <protection locked="0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56" fillId="5" borderId="0" xfId="0" applyFont="1" applyFill="1" applyAlignment="1">
      <alignment vertical="center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4" fontId="15" fillId="0" borderId="0" xfId="0" applyNumberFormat="1" applyFont="1" applyAlignment="1">
      <alignment horizontal="center" vertical="center"/>
    </xf>
    <xf numFmtId="4" fontId="46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6" fillId="0" borderId="2" xfId="0" applyNumberFormat="1" applyFont="1" applyBorder="1" applyAlignment="1">
      <alignment horizontal="right" vertical="center"/>
    </xf>
    <xf numFmtId="164" fontId="46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6" fillId="0" borderId="2" xfId="0" applyNumberFormat="1" applyFont="1" applyBorder="1" applyAlignment="1">
      <alignment horizontal="center" vertical="center" wrapText="1"/>
    </xf>
    <xf numFmtId="169" fontId="59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59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0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59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0" fontId="59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46" fillId="5" borderId="4" xfId="0" applyNumberFormat="1" applyFont="1" applyFill="1" applyBorder="1" applyAlignment="1">
      <alignment horizontal="center" vertical="center" wrapText="1"/>
    </xf>
    <xf numFmtId="169" fontId="21" fillId="2" borderId="4" xfId="0" applyNumberFormat="1" applyFont="1" applyFill="1" applyBorder="1" applyAlignment="1">
      <alignment horizontal="center" vertical="center" shrinkToFit="1"/>
    </xf>
    <xf numFmtId="169" fontId="21" fillId="11" borderId="20" xfId="0" applyNumberFormat="1" applyFont="1" applyFill="1" applyBorder="1" applyAlignment="1">
      <alignment horizontal="right" vertical="center" shrinkToFit="1"/>
    </xf>
    <xf numFmtId="169" fontId="21" fillId="11" borderId="21" xfId="0" applyNumberFormat="1" applyFont="1" applyFill="1" applyBorder="1" applyAlignment="1">
      <alignment horizontal="right" vertical="center" shrinkToFit="1"/>
    </xf>
    <xf numFmtId="164" fontId="21" fillId="0" borderId="3" xfId="0" applyNumberFormat="1" applyFont="1" applyBorder="1" applyAlignment="1">
      <alignment horizontal="right" vertical="center" shrinkToFit="1"/>
    </xf>
    <xf numFmtId="164" fontId="21" fillId="0" borderId="7" xfId="0" applyNumberFormat="1" applyFont="1" applyBorder="1" applyAlignment="1">
      <alignment horizontal="right" vertical="center" shrinkToFit="1"/>
    </xf>
    <xf numFmtId="164" fontId="46" fillId="0" borderId="3" xfId="0" applyNumberFormat="1" applyFont="1" applyBorder="1" applyAlignment="1" applyProtection="1">
      <alignment horizontal="right" vertical="center"/>
      <protection locked="0"/>
    </xf>
    <xf numFmtId="165" fontId="37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center" wrapText="1"/>
    </xf>
    <xf numFmtId="169" fontId="2" fillId="0" borderId="0" xfId="0" applyNumberFormat="1" applyFont="1" applyAlignment="1">
      <alignment horizontal="right" vertical="center" shrinkToFit="1"/>
    </xf>
    <xf numFmtId="0" fontId="50" fillId="0" borderId="0" xfId="0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left" vertical="center"/>
    </xf>
    <xf numFmtId="169" fontId="60" fillId="0" borderId="0" xfId="0" applyNumberFormat="1" applyFont="1" applyAlignment="1">
      <alignment horizontal="right" vertical="center" shrinkToFit="1"/>
    </xf>
    <xf numFmtId="169" fontId="60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59" fillId="5" borderId="0" xfId="0" applyNumberFormat="1" applyFont="1" applyFill="1" applyAlignment="1">
      <alignment vertical="center"/>
    </xf>
    <xf numFmtId="169" fontId="17" fillId="5" borderId="22" xfId="0" applyNumberFormat="1" applyFont="1" applyFill="1" applyBorder="1" applyAlignment="1">
      <alignment horizontal="center" vertical="center" wrapText="1"/>
    </xf>
    <xf numFmtId="169" fontId="59" fillId="2" borderId="22" xfId="0" applyNumberFormat="1" applyFont="1" applyFill="1" applyBorder="1" applyAlignment="1">
      <alignment horizontal="center" vertical="center" shrinkToFit="1"/>
    </xf>
    <xf numFmtId="169" fontId="59" fillId="7" borderId="22" xfId="0" applyNumberFormat="1" applyFont="1" applyFill="1" applyBorder="1" applyAlignment="1">
      <alignment horizontal="right" vertical="center" shrinkToFit="1"/>
    </xf>
    <xf numFmtId="169" fontId="59" fillId="8" borderId="22" xfId="0" applyNumberFormat="1" applyFont="1" applyFill="1" applyBorder="1" applyAlignment="1">
      <alignment horizontal="right" vertical="center" shrinkToFit="1"/>
    </xf>
    <xf numFmtId="169" fontId="59" fillId="3" borderId="22" xfId="0" applyNumberFormat="1" applyFont="1" applyFill="1" applyBorder="1" applyAlignment="1">
      <alignment horizontal="right" vertical="center" shrinkToFit="1"/>
    </xf>
    <xf numFmtId="169" fontId="59" fillId="4" borderId="22" xfId="0" applyNumberFormat="1" applyFont="1" applyFill="1" applyBorder="1" applyAlignment="1">
      <alignment horizontal="right" vertical="center" shrinkToFit="1"/>
    </xf>
    <xf numFmtId="169" fontId="59" fillId="9" borderId="22" xfId="0" applyNumberFormat="1" applyFont="1" applyFill="1" applyBorder="1" applyAlignment="1">
      <alignment horizontal="right" vertical="center" shrinkToFit="1"/>
    </xf>
    <xf numFmtId="169" fontId="59" fillId="10" borderId="22" xfId="0" applyNumberFormat="1" applyFont="1" applyFill="1" applyBorder="1" applyAlignment="1">
      <alignment horizontal="right" vertical="center" shrinkToFit="1"/>
    </xf>
    <xf numFmtId="169" fontId="59" fillId="11" borderId="22" xfId="0" applyNumberFormat="1" applyFont="1" applyFill="1" applyBorder="1" applyAlignment="1">
      <alignment horizontal="right" vertical="center" shrinkToFit="1"/>
    </xf>
    <xf numFmtId="169" fontId="17" fillId="0" borderId="22" xfId="0" applyNumberFormat="1" applyFont="1" applyBorder="1" applyAlignment="1" applyProtection="1">
      <alignment horizontal="right" vertical="center"/>
      <protection locked="0"/>
    </xf>
    <xf numFmtId="169" fontId="60" fillId="0" borderId="22" xfId="0" applyNumberFormat="1" applyFont="1" applyBorder="1" applyAlignment="1">
      <alignment horizontal="right" vertical="center" shrinkToFit="1"/>
    </xf>
    <xf numFmtId="169" fontId="59" fillId="0" borderId="22" xfId="0" applyNumberFormat="1" applyFont="1" applyBorder="1" applyAlignment="1">
      <alignment horizontal="right" vertical="center" shrinkToFit="1"/>
    </xf>
    <xf numFmtId="164" fontId="59" fillId="0" borderId="22" xfId="0" applyNumberFormat="1" applyFont="1" applyBorder="1" applyAlignment="1">
      <alignment horizontal="right" vertical="center" shrinkToFit="1"/>
    </xf>
    <xf numFmtId="169" fontId="59" fillId="0" borderId="22" xfId="0" applyNumberFormat="1" applyFont="1" applyBorder="1" applyAlignment="1">
      <alignment horizontal="right" vertical="center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59" fillId="0" borderId="22" xfId="2" applyNumberFormat="1" applyFont="1" applyBorder="1" applyAlignment="1">
      <alignment horizontal="right" vertical="center" shrinkToFit="1"/>
    </xf>
    <xf numFmtId="169" fontId="59" fillId="0" borderId="22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 applyProtection="1">
      <alignment horizontal="right" vertical="center"/>
      <protection locked="0"/>
    </xf>
    <xf numFmtId="165" fontId="13" fillId="14" borderId="2" xfId="0" applyNumberFormat="1" applyFont="1" applyFill="1" applyBorder="1" applyAlignment="1">
      <alignment horizontal="left" vertical="top" shrinkToFit="1"/>
    </xf>
    <xf numFmtId="169" fontId="21" fillId="14" borderId="2" xfId="0" applyNumberFormat="1" applyFont="1" applyFill="1" applyBorder="1" applyAlignment="1">
      <alignment horizontal="right" vertical="top" shrinkToFit="1"/>
    </xf>
    <xf numFmtId="165" fontId="14" fillId="14" borderId="2" xfId="0" applyNumberFormat="1" applyFont="1" applyFill="1" applyBorder="1" applyAlignment="1">
      <alignment horizontal="left" vertical="top" shrinkToFit="1"/>
    </xf>
    <xf numFmtId="169" fontId="2" fillId="14" borderId="2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top"/>
    </xf>
    <xf numFmtId="1" fontId="46" fillId="5" borderId="2" xfId="0" applyNumberFormat="1" applyFont="1" applyFill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21" fillId="7" borderId="2" xfId="0" applyNumberFormat="1" applyFont="1" applyFill="1" applyBorder="1" applyAlignment="1">
      <alignment horizontal="right" vertical="center" shrinkToFit="1"/>
    </xf>
    <xf numFmtId="1" fontId="21" fillId="8" borderId="2" xfId="0" applyNumberFormat="1" applyFont="1" applyFill="1" applyBorder="1" applyAlignment="1">
      <alignment horizontal="right" vertical="center" shrinkToFit="1"/>
    </xf>
    <xf numFmtId="1" fontId="2" fillId="3" borderId="2" xfId="0" applyNumberFormat="1" applyFont="1" applyFill="1" applyBorder="1" applyAlignment="1">
      <alignment horizontal="right" vertical="center" shrinkToFit="1"/>
    </xf>
    <xf numFmtId="1" fontId="21" fillId="4" borderId="2" xfId="0" applyNumberFormat="1" applyFont="1" applyFill="1" applyBorder="1" applyAlignment="1">
      <alignment horizontal="right" vertical="center" shrinkToFit="1"/>
    </xf>
    <xf numFmtId="1" fontId="21" fillId="9" borderId="2" xfId="0" applyNumberFormat="1" applyFont="1" applyFill="1" applyBorder="1" applyAlignment="1">
      <alignment horizontal="right" vertical="center" shrinkToFit="1"/>
    </xf>
    <xf numFmtId="1" fontId="21" fillId="10" borderId="2" xfId="0" applyNumberFormat="1" applyFont="1" applyFill="1" applyBorder="1" applyAlignment="1">
      <alignment horizontal="right" vertical="center" shrinkToFit="1"/>
    </xf>
    <xf numFmtId="1" fontId="21" fillId="11" borderId="2" xfId="0" applyNumberFormat="1" applyFont="1" applyFill="1" applyBorder="1" applyAlignment="1">
      <alignment horizontal="right" vertical="center" shrinkToFit="1"/>
    </xf>
    <xf numFmtId="1" fontId="2" fillId="3" borderId="3" xfId="0" applyNumberFormat="1" applyFont="1" applyFill="1" applyBorder="1" applyAlignment="1">
      <alignment horizontal="right" vertical="center" shrinkToFit="1"/>
    </xf>
    <xf numFmtId="1" fontId="21" fillId="11" borderId="18" xfId="0" applyNumberFormat="1" applyFont="1" applyFill="1" applyBorder="1" applyAlignment="1">
      <alignment horizontal="right" vertical="center" shrinkToFit="1"/>
    </xf>
    <xf numFmtId="1" fontId="21" fillId="11" borderId="19" xfId="0" applyNumberFormat="1" applyFont="1" applyFill="1" applyBorder="1" applyAlignment="1">
      <alignment horizontal="right" vertical="center" shrinkToFit="1"/>
    </xf>
    <xf numFmtId="1" fontId="21" fillId="3" borderId="2" xfId="0" applyNumberFormat="1" applyFont="1" applyFill="1" applyBorder="1" applyAlignment="1">
      <alignment horizontal="right" vertical="center" shrinkToFit="1"/>
    </xf>
    <xf numFmtId="1" fontId="21" fillId="9" borderId="9" xfId="0" applyNumberFormat="1" applyFont="1" applyFill="1" applyBorder="1" applyAlignment="1">
      <alignment horizontal="right" vertical="center" shrinkToFit="1"/>
    </xf>
    <xf numFmtId="1" fontId="2" fillId="3" borderId="3" xfId="0" applyNumberFormat="1" applyFont="1" applyFill="1" applyBorder="1" applyAlignment="1">
      <alignment horizontal="left" vertical="center" shrinkToFit="1"/>
    </xf>
    <xf numFmtId="1" fontId="2" fillId="9" borderId="2" xfId="0" applyNumberFormat="1" applyFont="1" applyFill="1" applyBorder="1" applyAlignment="1">
      <alignment horizontal="right" vertical="center" shrinkToFit="1"/>
    </xf>
    <xf numFmtId="1" fontId="2" fillId="10" borderId="2" xfId="0" applyNumberFormat="1" applyFont="1" applyFill="1" applyBorder="1" applyAlignment="1">
      <alignment horizontal="right" vertical="center" shrinkToFit="1"/>
    </xf>
    <xf numFmtId="1" fontId="2" fillId="11" borderId="2" xfId="0" applyNumberFormat="1" applyFont="1" applyFill="1" applyBorder="1" applyAlignment="1">
      <alignment horizontal="right" vertical="center" shrinkToFit="1"/>
    </xf>
    <xf numFmtId="1" fontId="21" fillId="4" borderId="9" xfId="0" applyNumberFormat="1" applyFont="1" applyFill="1" applyBorder="1" applyAlignment="1">
      <alignment horizontal="right" vertical="center" shrinkToFit="1"/>
    </xf>
    <xf numFmtId="1" fontId="2" fillId="3" borderId="10" xfId="0" applyNumberFormat="1" applyFont="1" applyFill="1" applyBorder="1" applyAlignment="1">
      <alignment horizontal="right" vertical="center" shrinkToFit="1"/>
    </xf>
    <xf numFmtId="1" fontId="21" fillId="9" borderId="7" xfId="0" applyNumberFormat="1" applyFont="1" applyFill="1" applyBorder="1" applyAlignment="1">
      <alignment horizontal="right" vertical="center" shrinkToFit="1"/>
    </xf>
    <xf numFmtId="1" fontId="21" fillId="10" borderId="3" xfId="0" applyNumberFormat="1" applyFont="1" applyFill="1" applyBorder="1" applyAlignment="1">
      <alignment horizontal="right" vertical="center" shrinkToFit="1"/>
    </xf>
    <xf numFmtId="1" fontId="21" fillId="11" borderId="3" xfId="0" applyNumberFormat="1" applyFont="1" applyFill="1" applyBorder="1" applyAlignment="1">
      <alignment horizontal="right" vertical="center" shrinkToFit="1"/>
    </xf>
    <xf numFmtId="1" fontId="21" fillId="0" borderId="3" xfId="0" applyNumberFormat="1" applyFont="1" applyBorder="1" applyAlignment="1">
      <alignment horizontal="right" vertical="center" shrinkToFit="1"/>
    </xf>
    <xf numFmtId="1" fontId="46" fillId="0" borderId="3" xfId="0" applyNumberFormat="1" applyFont="1" applyBorder="1" applyAlignment="1" applyProtection="1">
      <alignment horizontal="right" vertical="center"/>
      <protection locked="0"/>
    </xf>
    <xf numFmtId="1" fontId="2" fillId="3" borderId="9" xfId="0" applyNumberFormat="1" applyFont="1" applyFill="1" applyBorder="1" applyAlignment="1">
      <alignment horizontal="right" vertical="center" shrinkToFit="1"/>
    </xf>
    <xf numFmtId="1" fontId="2" fillId="3" borderId="0" xfId="0" applyNumberFormat="1" applyFont="1" applyFill="1" applyAlignment="1">
      <alignment horizontal="right" vertical="center" shrinkToFit="1"/>
    </xf>
    <xf numFmtId="1" fontId="15" fillId="0" borderId="0" xfId="0" applyNumberFormat="1" applyFont="1" applyAlignment="1">
      <alignment horizontal="center" vertical="center" wrapText="1"/>
    </xf>
    <xf numFmtId="1" fontId="46" fillId="0" borderId="0" xfId="0" applyNumberFormat="1" applyFont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1" fontId="4" fillId="0" borderId="0" xfId="0" applyNumberFormat="1" applyFont="1"/>
    <xf numFmtId="1" fontId="15" fillId="0" borderId="0" xfId="0" applyNumberFormat="1" applyFont="1" applyAlignment="1">
      <alignment horizontal="left" vertical="center" wrapText="1"/>
    </xf>
    <xf numFmtId="1" fontId="2" fillId="13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59" fillId="5" borderId="0" xfId="0" applyNumberFormat="1" applyFont="1" applyFill="1" applyAlignment="1">
      <alignment vertical="center"/>
    </xf>
    <xf numFmtId="49" fontId="59" fillId="5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4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165" fontId="21" fillId="4" borderId="2" xfId="0" applyNumberFormat="1" applyFont="1" applyFill="1" applyBorder="1" applyAlignment="1">
      <alignment horizontal="right" vertical="center" shrinkToFit="1"/>
    </xf>
    <xf numFmtId="165" fontId="21" fillId="3" borderId="2" xfId="0" applyNumberFormat="1" applyFont="1" applyFill="1" applyBorder="1" applyAlignment="1">
      <alignment horizontal="right" vertical="top" shrinkToFit="1"/>
    </xf>
    <xf numFmtId="165" fontId="2" fillId="3" borderId="2" xfId="0" applyNumberFormat="1" applyFont="1" applyFill="1" applyBorder="1" applyAlignment="1">
      <alignment horizontal="right" vertical="top" shrinkToFit="1"/>
    </xf>
    <xf numFmtId="165" fontId="21" fillId="4" borderId="2" xfId="0" applyNumberFormat="1" applyFont="1" applyFill="1" applyBorder="1" applyAlignment="1">
      <alignment horizontal="right" vertical="top" shrinkToFit="1"/>
    </xf>
    <xf numFmtId="0" fontId="15" fillId="0" borderId="0" xfId="0" applyFont="1"/>
    <xf numFmtId="0" fontId="46" fillId="0" borderId="0" xfId="0" applyFont="1" applyAlignment="1">
      <alignment horizontal="left" vertical="top"/>
    </xf>
    <xf numFmtId="0" fontId="0" fillId="3" borderId="5" xfId="0" applyFill="1" applyBorder="1"/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46" fillId="0" borderId="0" xfId="0" applyFont="1" applyAlignment="1">
      <alignment vertical="top" shrinkToFit="1"/>
    </xf>
    <xf numFmtId="0" fontId="4" fillId="0" borderId="0" xfId="0" applyFont="1" applyAlignment="1">
      <alignment shrinkToFi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14" borderId="6" xfId="0" applyFont="1" applyFill="1" applyBorder="1" applyAlignment="1">
      <alignment horizontal="left" vertical="top" wrapText="1"/>
    </xf>
    <xf numFmtId="0" fontId="9" fillId="14" borderId="3" xfId="0" applyFont="1" applyFill="1" applyBorder="1" applyAlignment="1">
      <alignment horizontal="left" vertical="top" wrapText="1"/>
    </xf>
    <xf numFmtId="0" fontId="10" fillId="14" borderId="6" xfId="0" applyFont="1" applyFill="1" applyBorder="1" applyAlignment="1">
      <alignment horizontal="left" vertical="top" wrapText="1"/>
    </xf>
    <xf numFmtId="0" fontId="10" fillId="14" borderId="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0" fillId="3" borderId="0" xfId="0" applyFont="1" applyFill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69" fillId="0" borderId="0" xfId="0" applyFont="1"/>
    <xf numFmtId="0" fontId="55" fillId="0" borderId="0" xfId="0" applyFont="1" applyAlignment="1">
      <alignment horizontal="center" vertical="center"/>
    </xf>
    <xf numFmtId="0" fontId="0" fillId="0" borderId="0" xfId="0"/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70" fillId="3" borderId="0" xfId="0" applyFont="1" applyFill="1" applyAlignment="1">
      <alignment horizontal="left" vertical="center"/>
    </xf>
    <xf numFmtId="0" fontId="53" fillId="3" borderId="0" xfId="0" applyFont="1" applyFill="1" applyAlignment="1">
      <alignment horizontal="left" vertical="center"/>
    </xf>
    <xf numFmtId="0" fontId="49" fillId="4" borderId="0" xfId="0" applyFont="1" applyFill="1" applyAlignment="1">
      <alignment horizontal="left" vertical="center" wrapText="1"/>
    </xf>
    <xf numFmtId="0" fontId="32" fillId="9" borderId="0" xfId="0" applyFont="1" applyFill="1" applyAlignment="1">
      <alignment horizontal="left" vertical="center" wrapText="1"/>
    </xf>
    <xf numFmtId="0" fontId="61" fillId="10" borderId="0" xfId="0" applyFont="1" applyFill="1" applyAlignment="1">
      <alignment horizontal="left" vertical="center" wrapText="1"/>
    </xf>
    <xf numFmtId="0" fontId="32" fillId="10" borderId="0" xfId="0" applyFont="1" applyFill="1" applyAlignment="1">
      <alignment horizontal="left" vertical="center" wrapText="1"/>
    </xf>
    <xf numFmtId="0" fontId="62" fillId="11" borderId="0" xfId="0" applyFont="1" applyFill="1" applyAlignment="1">
      <alignment horizontal="left" vertical="center" wrapText="1"/>
    </xf>
    <xf numFmtId="0" fontId="41" fillId="11" borderId="0" xfId="0" applyFont="1" applyFill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5" fillId="10" borderId="0" xfId="0" applyFont="1" applyFill="1" applyAlignment="1">
      <alignment horizontal="left" vertical="center" wrapText="1"/>
    </xf>
    <xf numFmtId="0" fontId="63" fillId="11" borderId="0" xfId="0" applyFont="1" applyFill="1" applyAlignment="1">
      <alignment horizontal="left" vertical="center" wrapText="1"/>
    </xf>
    <xf numFmtId="0" fontId="40" fillId="11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3" fillId="9" borderId="0" xfId="0" applyFont="1" applyFill="1" applyAlignment="1">
      <alignment horizontal="left" vertical="center" wrapText="1"/>
    </xf>
    <xf numFmtId="0" fontId="32" fillId="11" borderId="0" xfId="0" applyFont="1" applyFill="1" applyAlignment="1">
      <alignment horizontal="left" vertical="center" wrapText="1"/>
    </xf>
    <xf numFmtId="165" fontId="31" fillId="0" borderId="0" xfId="0" applyNumberFormat="1" applyFont="1" applyAlignment="1">
      <alignment horizontal="left" vertical="center" shrinkToFit="1"/>
    </xf>
    <xf numFmtId="0" fontId="34" fillId="4" borderId="0" xfId="0" applyFont="1" applyFill="1" applyAlignment="1">
      <alignment horizontal="left" vertical="center" wrapText="1"/>
    </xf>
    <xf numFmtId="0" fontId="48" fillId="10" borderId="0" xfId="0" applyFont="1" applyFill="1" applyAlignment="1">
      <alignment horizontal="left" vertical="center" wrapText="1"/>
    </xf>
    <xf numFmtId="0" fontId="47" fillId="11" borderId="0" xfId="0" applyFont="1" applyFill="1" applyAlignment="1">
      <alignment horizontal="left" vertical="center" wrapText="1"/>
    </xf>
    <xf numFmtId="0" fontId="35" fillId="11" borderId="0" xfId="0" applyFont="1" applyFill="1" applyAlignment="1">
      <alignment horizontal="left" vertical="center" wrapText="1"/>
    </xf>
    <xf numFmtId="0" fontId="62" fillId="10" borderId="0" xfId="0" applyFont="1" applyFill="1" applyAlignment="1">
      <alignment horizontal="left" vertical="center" wrapText="1"/>
    </xf>
    <xf numFmtId="0" fontId="41" fillId="10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167" fontId="39" fillId="11" borderId="0" xfId="3" applyFont="1" applyFill="1" applyAlignment="1">
      <alignment horizontal="left" vertical="center"/>
    </xf>
    <xf numFmtId="0" fontId="45" fillId="10" borderId="0" xfId="0" applyFont="1" applyFill="1" applyAlignment="1">
      <alignment horizontal="left" vertical="center" wrapText="1"/>
    </xf>
    <xf numFmtId="0" fontId="43" fillId="11" borderId="0" xfId="0" applyFont="1" applyFill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32" fillId="9" borderId="0" xfId="0" applyFont="1" applyFill="1" applyAlignment="1">
      <alignment horizontal="left" vertical="center"/>
    </xf>
    <xf numFmtId="0" fontId="35" fillId="11" borderId="15" xfId="0" applyFont="1" applyFill="1" applyBorder="1" applyAlignment="1">
      <alignment horizontal="left" vertical="center" wrapText="1"/>
    </xf>
    <xf numFmtId="0" fontId="35" fillId="11" borderId="16" xfId="0" applyFont="1" applyFill="1" applyBorder="1" applyAlignment="1">
      <alignment horizontal="left" vertical="center" wrapText="1"/>
    </xf>
    <xf numFmtId="0" fontId="35" fillId="11" borderId="17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67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 wrapText="1"/>
    </xf>
    <xf numFmtId="0" fontId="32" fillId="7" borderId="0" xfId="0" applyFont="1" applyFill="1" applyAlignment="1">
      <alignment horizontal="left" vertical="center" wrapText="1"/>
    </xf>
    <xf numFmtId="0" fontId="32" fillId="8" borderId="0" xfId="0" applyFont="1" applyFill="1" applyAlignment="1">
      <alignment horizontal="left" vertical="center" wrapText="1"/>
    </xf>
    <xf numFmtId="0" fontId="32" fillId="12" borderId="13" xfId="0" applyFont="1" applyFill="1" applyBorder="1" applyAlignment="1">
      <alignment horizontal="left" vertical="center" wrapText="1"/>
    </xf>
    <xf numFmtId="0" fontId="32" fillId="12" borderId="14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4" fillId="4" borderId="15" xfId="0" applyFont="1" applyFill="1" applyBorder="1" applyAlignment="1">
      <alignment horizontal="left" vertical="center" wrapText="1"/>
    </xf>
    <xf numFmtId="0" fontId="32" fillId="9" borderId="15" xfId="0" applyFont="1" applyFill="1" applyBorder="1" applyAlignment="1">
      <alignment horizontal="left" vertical="center" wrapText="1"/>
    </xf>
    <xf numFmtId="0" fontId="35" fillId="10" borderId="15" xfId="0" applyFont="1" applyFill="1" applyBorder="1" applyAlignment="1">
      <alignment horizontal="left" vertical="center" wrapText="1"/>
    </xf>
  </cellXfs>
  <cellStyles count="15">
    <cellStyle name="Comma 2" xfId="1"/>
    <cellStyle name="Excel Built-in Comma" xfId="2"/>
    <cellStyle name="Excel Built-in Normal" xfId="11"/>
    <cellStyle name="Excel Built-in Normal 1" xfId="3"/>
    <cellStyle name="Heading" xfId="4"/>
    <cellStyle name="Heading1" xfId="5"/>
    <cellStyle name="Normal 2" xfId="6"/>
    <cellStyle name="Normal 2 2" xfId="12"/>
    <cellStyle name="Normal 3" xfId="7"/>
    <cellStyle name="Normal 3 2" xfId="13"/>
    <cellStyle name="Normal 4" xfId="10"/>
    <cellStyle name="Normalno 2" xfId="14"/>
    <cellStyle name="Obično" xfId="0" builtinId="0" customBuiltin="1"/>
    <cellStyle name="Result" xfId="8"/>
    <cellStyle name="Result2" xfId="9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82857</xdr:colOff>
      <xdr:row>0</xdr:row>
      <xdr:rowOff>76200</xdr:rowOff>
    </xdr:from>
    <xdr:to>
      <xdr:col>0</xdr:col>
      <xdr:colOff>504824</xdr:colOff>
      <xdr:row>2</xdr:row>
      <xdr:rowOff>98612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736DDD52-E239-4985-88F5-F5D3FEF9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57" y="76200"/>
          <a:ext cx="421967" cy="42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ME31"/>
  <sheetViews>
    <sheetView topLeftCell="A49" workbookViewId="0">
      <selection activeCell="L10" sqref="L10"/>
    </sheetView>
  </sheetViews>
  <sheetFormatPr defaultRowHeight="15.6"/>
  <cols>
    <col min="1" max="4" width="8.09765625" customWidth="1"/>
    <col min="5" max="5" width="12.8984375" style="59" customWidth="1"/>
    <col min="6" max="6" width="10.8984375" style="98" customWidth="1"/>
    <col min="7" max="7" width="7.09765625" style="2" customWidth="1"/>
    <col min="8" max="8" width="8.09765625" customWidth="1"/>
    <col min="9" max="9" width="9.69921875" customWidth="1"/>
    <col min="10" max="1020" width="8.09765625" customWidth="1"/>
  </cols>
  <sheetData>
    <row r="4" spans="1:1019" ht="54" customHeight="1">
      <c r="A4" s="230" t="s">
        <v>289</v>
      </c>
      <c r="B4" s="230"/>
      <c r="C4" s="230"/>
      <c r="D4" s="230"/>
      <c r="E4" s="230"/>
      <c r="F4" s="230"/>
      <c r="G4" s="23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19" ht="17.399999999999999">
      <c r="A5" s="229"/>
      <c r="B5" s="229"/>
      <c r="C5" s="229"/>
      <c r="D5" s="229"/>
      <c r="E5" s="229"/>
    </row>
    <row r="6" spans="1:1019" ht="13.8">
      <c r="A6" s="227" t="s">
        <v>266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019" ht="17.399999999999999">
      <c r="A7" s="220" t="s">
        <v>276</v>
      </c>
      <c r="B7" s="220"/>
      <c r="C7" s="220"/>
      <c r="D7" s="220"/>
      <c r="E7" s="220"/>
      <c r="F7" s="170"/>
      <c r="G7" s="9"/>
    </row>
    <row r="8" spans="1:1019" ht="13.8">
      <c r="A8" s="10" t="s">
        <v>264</v>
      </c>
      <c r="B8" s="10"/>
      <c r="C8" s="172" t="s">
        <v>275</v>
      </c>
      <c r="D8" s="10"/>
      <c r="E8" s="10"/>
      <c r="F8" s="10"/>
      <c r="G8" s="10"/>
    </row>
    <row r="9" spans="1:1019" ht="13.8">
      <c r="A9" s="171" t="s">
        <v>265</v>
      </c>
      <c r="B9" s="171"/>
      <c r="C9" s="171"/>
      <c r="D9" s="171"/>
      <c r="E9" s="171"/>
    </row>
    <row r="10" spans="1:1019" ht="31.2">
      <c r="A10" s="3"/>
      <c r="B10" s="224"/>
      <c r="C10" s="224"/>
      <c r="D10" s="224"/>
      <c r="E10" s="56" t="s">
        <v>165</v>
      </c>
      <c r="F10" s="99" t="s">
        <v>259</v>
      </c>
      <c r="G10" s="54" t="s">
        <v>251</v>
      </c>
    </row>
    <row r="11" spans="1:1019">
      <c r="A11" s="4"/>
      <c r="B11" s="224"/>
      <c r="C11" s="224"/>
      <c r="D11" s="224"/>
      <c r="E11" s="57" t="s">
        <v>129</v>
      </c>
      <c r="F11" s="100" t="s">
        <v>45</v>
      </c>
      <c r="G11" s="58" t="s">
        <v>252</v>
      </c>
    </row>
    <row r="12" spans="1:1019" ht="15" customHeight="1">
      <c r="A12" s="225" t="s">
        <v>0</v>
      </c>
      <c r="B12" s="225"/>
      <c r="C12" s="225"/>
      <c r="D12" s="225"/>
      <c r="E12" s="56"/>
      <c r="F12" s="101"/>
      <c r="G12" s="55"/>
    </row>
    <row r="13" spans="1:1019" ht="15" customHeight="1">
      <c r="A13" s="5">
        <v>6</v>
      </c>
      <c r="B13" s="222" t="s">
        <v>1</v>
      </c>
      <c r="C13" s="222"/>
      <c r="D13" s="222"/>
      <c r="E13" s="61">
        <f>'Opći dio'!D8</f>
        <v>2128510</v>
      </c>
      <c r="F13" s="102">
        <f>'Opći dio'!E8</f>
        <v>506295.63</v>
      </c>
      <c r="G13" s="62">
        <f t="shared" ref="G13:G19" si="0">F13/E13*100</f>
        <v>23.786387191039744</v>
      </c>
    </row>
    <row r="14" spans="1:1019" ht="25.5" customHeight="1">
      <c r="A14" s="5">
        <v>7</v>
      </c>
      <c r="B14" s="222" t="s">
        <v>2</v>
      </c>
      <c r="C14" s="222"/>
      <c r="D14" s="222"/>
      <c r="E14" s="61">
        <f>'Opći dio'!D25</f>
        <v>79650</v>
      </c>
      <c r="F14" s="102">
        <f>'Opći dio'!E25</f>
        <v>11879.62</v>
      </c>
      <c r="G14" s="62">
        <f t="shared" si="0"/>
        <v>14.914777150031389</v>
      </c>
    </row>
    <row r="15" spans="1:1019" ht="15" customHeight="1">
      <c r="A15" s="6"/>
      <c r="B15" s="223" t="s">
        <v>3</v>
      </c>
      <c r="C15" s="223"/>
      <c r="D15" s="223"/>
      <c r="E15" s="63">
        <f>SUM(E13:E14)</f>
        <v>2208160</v>
      </c>
      <c r="F15" s="103">
        <f t="shared" ref="F15" si="1">SUM(F13:F14)</f>
        <v>518175.25</v>
      </c>
      <c r="G15" s="64">
        <f t="shared" si="0"/>
        <v>23.46638151220926</v>
      </c>
    </row>
    <row r="16" spans="1:1019">
      <c r="A16" s="5">
        <v>3</v>
      </c>
      <c r="B16" s="222" t="s">
        <v>4</v>
      </c>
      <c r="C16" s="222"/>
      <c r="D16" s="222"/>
      <c r="E16" s="61">
        <f>'Opći dio'!D29</f>
        <v>792400</v>
      </c>
      <c r="F16" s="102">
        <f>'Opći dio'!E29</f>
        <v>351876.47</v>
      </c>
      <c r="G16" s="62">
        <f t="shared" si="0"/>
        <v>44.406419737506312</v>
      </c>
    </row>
    <row r="17" spans="1:7" ht="27" customHeight="1">
      <c r="A17" s="5">
        <v>4</v>
      </c>
      <c r="B17" s="222" t="s">
        <v>5</v>
      </c>
      <c r="C17" s="222"/>
      <c r="D17" s="222"/>
      <c r="E17" s="61">
        <f>'Opći dio'!D52</f>
        <v>1467200</v>
      </c>
      <c r="F17" s="102">
        <f>'Opći dio'!E52</f>
        <v>261002.43</v>
      </c>
      <c r="G17" s="62">
        <f t="shared" si="0"/>
        <v>17.789151444929114</v>
      </c>
    </row>
    <row r="18" spans="1:7" ht="15" customHeight="1">
      <c r="A18" s="6"/>
      <c r="B18" s="223" t="s">
        <v>6</v>
      </c>
      <c r="C18" s="223"/>
      <c r="D18" s="223"/>
      <c r="E18" s="63">
        <f>SUM(E16:E17)</f>
        <v>2259600</v>
      </c>
      <c r="F18" s="103">
        <f t="shared" ref="F18" si="2">SUM(F16:F17)</f>
        <v>612878.89999999991</v>
      </c>
      <c r="G18" s="64">
        <f t="shared" si="0"/>
        <v>27.123335988670554</v>
      </c>
    </row>
    <row r="19" spans="1:7" ht="11.85" customHeight="1">
      <c r="A19" s="4"/>
      <c r="B19" s="225" t="s">
        <v>248</v>
      </c>
      <c r="C19" s="225"/>
      <c r="D19" s="225"/>
      <c r="E19" s="61">
        <f>SUM(E15-E18)</f>
        <v>-51440</v>
      </c>
      <c r="F19" s="102">
        <f t="shared" ref="F19" si="3">SUM(F15-F18)</f>
        <v>-94703.649999999907</v>
      </c>
      <c r="G19" s="62">
        <f t="shared" si="0"/>
        <v>184.10507387247262</v>
      </c>
    </row>
    <row r="20" spans="1:7" ht="23.1" customHeight="1">
      <c r="A20" s="4"/>
      <c r="B20" s="224"/>
      <c r="C20" s="224"/>
      <c r="D20" s="224"/>
      <c r="E20" s="61"/>
      <c r="F20" s="102"/>
      <c r="G20" s="60"/>
    </row>
    <row r="21" spans="1:7">
      <c r="A21" s="225" t="s">
        <v>7</v>
      </c>
      <c r="B21" s="225"/>
      <c r="C21" s="225"/>
      <c r="D21" s="225"/>
      <c r="E21" s="61"/>
      <c r="F21" s="102"/>
      <c r="G21" s="60"/>
    </row>
    <row r="22" spans="1:7" ht="24" customHeight="1">
      <c r="A22" s="5">
        <v>8</v>
      </c>
      <c r="B22" s="222" t="s">
        <v>8</v>
      </c>
      <c r="C22" s="222"/>
      <c r="D22" s="222"/>
      <c r="E22" s="61">
        <v>0</v>
      </c>
      <c r="F22" s="102">
        <v>0</v>
      </c>
      <c r="G22" s="60">
        <v>0</v>
      </c>
    </row>
    <row r="23" spans="1:7" ht="24" customHeight="1">
      <c r="A23" s="5">
        <v>5</v>
      </c>
      <c r="B23" s="222" t="s">
        <v>9</v>
      </c>
      <c r="C23" s="222"/>
      <c r="D23" s="222"/>
      <c r="E23" s="61">
        <v>0</v>
      </c>
      <c r="F23" s="102">
        <v>15275.21</v>
      </c>
      <c r="G23" s="60">
        <v>0</v>
      </c>
    </row>
    <row r="24" spans="1:7">
      <c r="A24" s="6"/>
      <c r="B24" s="223" t="s">
        <v>10</v>
      </c>
      <c r="C24" s="223"/>
      <c r="D24" s="223"/>
      <c r="E24" s="63">
        <v>0</v>
      </c>
      <c r="F24" s="103">
        <v>0</v>
      </c>
      <c r="G24" s="65">
        <v>0</v>
      </c>
    </row>
    <row r="25" spans="1:7">
      <c r="A25" s="4"/>
      <c r="B25" s="224"/>
      <c r="C25" s="224"/>
      <c r="D25" s="224"/>
      <c r="E25" s="61"/>
      <c r="F25" s="102"/>
      <c r="G25" s="60"/>
    </row>
    <row r="26" spans="1:7" ht="25.5" customHeight="1">
      <c r="A26" s="225" t="s">
        <v>11</v>
      </c>
      <c r="B26" s="225"/>
      <c r="C26" s="225"/>
      <c r="D26" s="225"/>
      <c r="E26" s="61">
        <v>51440</v>
      </c>
      <c r="F26" s="102">
        <v>51400</v>
      </c>
      <c r="G26" s="60">
        <f>F26/E26*100</f>
        <v>99.922239502332815</v>
      </c>
    </row>
    <row r="27" spans="1:7" ht="15" customHeight="1">
      <c r="A27" s="7">
        <v>9</v>
      </c>
      <c r="B27" s="223" t="s">
        <v>12</v>
      </c>
      <c r="C27" s="223"/>
      <c r="D27" s="223"/>
      <c r="E27" s="63">
        <v>30000</v>
      </c>
      <c r="F27" s="103">
        <v>28028.44</v>
      </c>
      <c r="G27" s="65"/>
    </row>
    <row r="28" spans="1:7" ht="21.75" customHeight="1">
      <c r="A28" s="8"/>
      <c r="B28" s="226" t="s">
        <v>13</v>
      </c>
      <c r="C28" s="226"/>
      <c r="D28" s="226"/>
      <c r="E28" s="66">
        <f>E19+E26</f>
        <v>0</v>
      </c>
      <c r="F28" s="104">
        <f>F19+F26+F23+F27</f>
        <v>9.0949470177292824E-11</v>
      </c>
      <c r="G28" s="60" t="e">
        <f>F28/E28*100</f>
        <v>#DIV/0!</v>
      </c>
    </row>
    <row r="29" spans="1:7" ht="15" customHeight="1">
      <c r="A29" s="221"/>
      <c r="B29" s="221"/>
      <c r="C29" s="221"/>
      <c r="D29" s="221"/>
      <c r="E29" s="221"/>
      <c r="F29" s="221"/>
      <c r="G29" s="121"/>
    </row>
    <row r="30" spans="1:7" ht="13.8">
      <c r="A30" s="10"/>
      <c r="B30" s="10"/>
      <c r="C30" s="10"/>
      <c r="D30" s="10"/>
      <c r="E30" s="10"/>
      <c r="F30" s="10"/>
      <c r="G30" s="122"/>
    </row>
    <row r="31" spans="1:7" ht="13.8">
      <c r="A31" s="169"/>
      <c r="B31" s="169"/>
      <c r="C31" s="169"/>
      <c r="D31" s="169"/>
      <c r="E31" s="169"/>
      <c r="F31" s="169"/>
      <c r="G31" s="11"/>
    </row>
  </sheetData>
  <mergeCells count="24">
    <mergeCell ref="A6:J6"/>
    <mergeCell ref="B10:D10"/>
    <mergeCell ref="A5:E5"/>
    <mergeCell ref="A4:G4"/>
    <mergeCell ref="B22:D22"/>
    <mergeCell ref="B11:D11"/>
    <mergeCell ref="A12:D12"/>
    <mergeCell ref="B13:D13"/>
    <mergeCell ref="B14:D14"/>
    <mergeCell ref="B15:D15"/>
    <mergeCell ref="B16:D16"/>
    <mergeCell ref="B17:D17"/>
    <mergeCell ref="B18:D18"/>
    <mergeCell ref="B19:D19"/>
    <mergeCell ref="B20:D20"/>
    <mergeCell ref="A21:D21"/>
    <mergeCell ref="A7:E7"/>
    <mergeCell ref="A29:F29"/>
    <mergeCell ref="B23:D23"/>
    <mergeCell ref="B24:D24"/>
    <mergeCell ref="B25:D25"/>
    <mergeCell ref="A26:D26"/>
    <mergeCell ref="B27:D27"/>
    <mergeCell ref="B28:D28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opLeftCell="A28" workbookViewId="0">
      <selection activeCell="I26" sqref="I26"/>
    </sheetView>
  </sheetViews>
  <sheetFormatPr defaultRowHeight="15" customHeight="1"/>
  <cols>
    <col min="1" max="2" width="8.09765625" customWidth="1"/>
    <col min="3" max="3" width="39.8984375" customWidth="1"/>
    <col min="4" max="4" width="8.19921875" style="117" customWidth="1"/>
    <col min="5" max="5" width="8.69921875" style="118" customWidth="1"/>
    <col min="6" max="6" width="5.5" style="219" customWidth="1"/>
    <col min="7" max="1020" width="8.09765625" customWidth="1"/>
  </cols>
  <sheetData>
    <row r="1" spans="1:6" ht="18">
      <c r="A1" s="9" t="s">
        <v>262</v>
      </c>
      <c r="B1" s="12"/>
      <c r="C1" s="12"/>
      <c r="D1" s="105"/>
      <c r="E1" s="106"/>
      <c r="F1" s="212"/>
    </row>
    <row r="2" spans="1:6" ht="13.8">
      <c r="A2" s="220" t="s">
        <v>267</v>
      </c>
      <c r="B2" s="220"/>
      <c r="C2" s="220"/>
      <c r="D2" s="220"/>
      <c r="E2" s="220"/>
      <c r="F2" s="173"/>
    </row>
    <row r="3" spans="1:6" ht="15.6">
      <c r="A3" s="13" t="s">
        <v>277</v>
      </c>
      <c r="B3" s="12"/>
      <c r="C3" s="12"/>
      <c r="D3" s="105"/>
      <c r="E3" s="106"/>
      <c r="F3" s="212"/>
    </row>
    <row r="4" spans="1:6" ht="15.6">
      <c r="A4" s="244" t="s">
        <v>261</v>
      </c>
      <c r="B4" s="244"/>
      <c r="C4" s="244"/>
      <c r="D4" s="105"/>
      <c r="E4" s="106"/>
      <c r="F4" s="212"/>
    </row>
    <row r="5" spans="1:6" ht="31.2">
      <c r="A5" s="14" t="s">
        <v>162</v>
      </c>
      <c r="B5" s="245" t="s">
        <v>161</v>
      </c>
      <c r="C5" s="245"/>
      <c r="D5" s="107" t="s">
        <v>150</v>
      </c>
      <c r="E5" s="108" t="s">
        <v>260</v>
      </c>
      <c r="F5" s="213" t="s">
        <v>251</v>
      </c>
    </row>
    <row r="6" spans="1:6" ht="15" customHeight="1">
      <c r="A6" s="246" t="s">
        <v>14</v>
      </c>
      <c r="B6" s="246"/>
      <c r="C6" s="246"/>
      <c r="D6" s="246"/>
      <c r="E6" s="246"/>
      <c r="F6" s="20"/>
    </row>
    <row r="7" spans="1:6" ht="15" customHeight="1">
      <c r="A7" s="4"/>
      <c r="B7" s="247"/>
      <c r="C7" s="247"/>
      <c r="D7" s="119">
        <v>3</v>
      </c>
      <c r="E7" s="120">
        <v>4</v>
      </c>
      <c r="F7" s="214">
        <v>8</v>
      </c>
    </row>
    <row r="8" spans="1:6" ht="15.75" customHeight="1">
      <c r="A8" s="15">
        <v>6</v>
      </c>
      <c r="B8" s="248" t="s">
        <v>160</v>
      </c>
      <c r="C8" s="248"/>
      <c r="D8" s="109">
        <f>SUM(D9,D13,D17,D20)</f>
        <v>2128510</v>
      </c>
      <c r="E8" s="110">
        <f t="shared" ref="E8" si="0">SUM(E9,E13,E17,E20)</f>
        <v>506295.63</v>
      </c>
      <c r="F8" s="215">
        <f t="shared" ref="F8:F23" si="1">E8/D8*100</f>
        <v>23.786387191039744</v>
      </c>
    </row>
    <row r="9" spans="1:6" ht="14.1" customHeight="1">
      <c r="A9" s="16">
        <v>61</v>
      </c>
      <c r="B9" s="232" t="s">
        <v>255</v>
      </c>
      <c r="C9" s="232"/>
      <c r="D9" s="111">
        <f>SUM(D10:D12)</f>
        <v>617025</v>
      </c>
      <c r="E9" s="112">
        <f t="shared" ref="E9" si="2">SUM(E10:E12)</f>
        <v>93948.12000000001</v>
      </c>
      <c r="F9" s="216">
        <f t="shared" si="1"/>
        <v>15.225982739759331</v>
      </c>
    </row>
    <row r="10" spans="1:6" ht="14.1" customHeight="1">
      <c r="A10" s="5">
        <v>611</v>
      </c>
      <c r="B10" s="231" t="s">
        <v>254</v>
      </c>
      <c r="C10" s="231"/>
      <c r="D10" s="113">
        <v>599445</v>
      </c>
      <c r="E10" s="114">
        <v>88744.320000000007</v>
      </c>
      <c r="F10" s="217">
        <f t="shared" si="1"/>
        <v>14.804414083026801</v>
      </c>
    </row>
    <row r="11" spans="1:6" ht="14.1" customHeight="1">
      <c r="A11" s="5">
        <v>613</v>
      </c>
      <c r="B11" s="231" t="s">
        <v>253</v>
      </c>
      <c r="C11" s="231"/>
      <c r="D11" s="113">
        <v>16250</v>
      </c>
      <c r="E11" s="114">
        <v>4226.6899999999996</v>
      </c>
      <c r="F11" s="217">
        <f t="shared" si="1"/>
        <v>26.010400000000001</v>
      </c>
    </row>
    <row r="12" spans="1:6" ht="14.1" customHeight="1">
      <c r="A12" s="5">
        <v>614</v>
      </c>
      <c r="B12" s="231" t="s">
        <v>15</v>
      </c>
      <c r="C12" s="231"/>
      <c r="D12" s="113">
        <v>1330</v>
      </c>
      <c r="E12" s="114">
        <v>977.11</v>
      </c>
      <c r="F12" s="217">
        <f t="shared" si="1"/>
        <v>73.466917293233081</v>
      </c>
    </row>
    <row r="13" spans="1:6" ht="14.1" customHeight="1">
      <c r="A13" s="16">
        <v>63</v>
      </c>
      <c r="B13" s="232" t="s">
        <v>158</v>
      </c>
      <c r="C13" s="232"/>
      <c r="D13" s="111">
        <f>SUM(D14:D16)</f>
        <v>1232130</v>
      </c>
      <c r="E13" s="112">
        <f t="shared" ref="E13" si="3">SUM(E14:E16)</f>
        <v>302829.61</v>
      </c>
      <c r="F13" s="216">
        <f t="shared" si="1"/>
        <v>24.577732057493932</v>
      </c>
    </row>
    <row r="14" spans="1:6" ht="14.1" customHeight="1">
      <c r="A14" s="5">
        <v>633</v>
      </c>
      <c r="B14" s="231" t="s">
        <v>159</v>
      </c>
      <c r="C14" s="231"/>
      <c r="D14" s="113">
        <v>146900</v>
      </c>
      <c r="E14" s="114">
        <v>253615.99</v>
      </c>
      <c r="F14" s="217">
        <f t="shared" si="1"/>
        <v>172.64533015656909</v>
      </c>
    </row>
    <row r="15" spans="1:6" ht="14.1" customHeight="1">
      <c r="A15" s="5">
        <v>634</v>
      </c>
      <c r="B15" s="231" t="s">
        <v>247</v>
      </c>
      <c r="C15" s="231"/>
      <c r="D15" s="113">
        <v>75230</v>
      </c>
      <c r="E15" s="114">
        <v>49213.62</v>
      </c>
      <c r="F15" s="217">
        <f t="shared" si="1"/>
        <v>65.417546191678852</v>
      </c>
    </row>
    <row r="16" spans="1:6" ht="14.1" customHeight="1">
      <c r="A16" s="5">
        <v>638</v>
      </c>
      <c r="B16" s="239" t="s">
        <v>16</v>
      </c>
      <c r="C16" s="239"/>
      <c r="D16" s="113">
        <v>1010000</v>
      </c>
      <c r="E16" s="114">
        <v>0</v>
      </c>
      <c r="F16" s="217">
        <f t="shared" si="1"/>
        <v>0</v>
      </c>
    </row>
    <row r="17" spans="1:6" ht="14.1" customHeight="1">
      <c r="A17" s="16">
        <v>64</v>
      </c>
      <c r="B17" s="232" t="s">
        <v>17</v>
      </c>
      <c r="C17" s="232"/>
      <c r="D17" s="111">
        <f>SUM(D18:D19)</f>
        <v>170930</v>
      </c>
      <c r="E17" s="112">
        <f t="shared" ref="E17" si="4">SUM(E18:E19)</f>
        <v>24040.18</v>
      </c>
      <c r="F17" s="216">
        <f t="shared" si="1"/>
        <v>14.064342128356639</v>
      </c>
    </row>
    <row r="18" spans="1:6" ht="14.1" customHeight="1">
      <c r="A18" s="5">
        <v>641</v>
      </c>
      <c r="B18" s="231" t="s">
        <v>18</v>
      </c>
      <c r="C18" s="231"/>
      <c r="D18" s="113">
        <v>54000</v>
      </c>
      <c r="E18" s="114">
        <v>0</v>
      </c>
      <c r="F18" s="217">
        <f t="shared" si="1"/>
        <v>0</v>
      </c>
    </row>
    <row r="19" spans="1:6" ht="14.1" customHeight="1">
      <c r="A19" s="5">
        <v>642</v>
      </c>
      <c r="B19" s="231" t="s">
        <v>19</v>
      </c>
      <c r="C19" s="231"/>
      <c r="D19" s="113">
        <v>116930</v>
      </c>
      <c r="E19" s="114">
        <v>24040.18</v>
      </c>
      <c r="F19" s="217">
        <f t="shared" si="1"/>
        <v>20.559462926537243</v>
      </c>
    </row>
    <row r="20" spans="1:6" ht="14.1" customHeight="1">
      <c r="A20" s="16">
        <v>65</v>
      </c>
      <c r="B20" s="232" t="s">
        <v>20</v>
      </c>
      <c r="C20" s="232"/>
      <c r="D20" s="111">
        <f>SUM(D21:D23)</f>
        <v>108425</v>
      </c>
      <c r="E20" s="112">
        <f t="shared" ref="E20" si="5">SUM(E21:E23)</f>
        <v>85477.72</v>
      </c>
      <c r="F20" s="216">
        <f t="shared" si="1"/>
        <v>78.835803550841604</v>
      </c>
    </row>
    <row r="21" spans="1:6" ht="14.1" customHeight="1">
      <c r="A21" s="5">
        <v>651</v>
      </c>
      <c r="B21" s="231" t="s">
        <v>21</v>
      </c>
      <c r="C21" s="231"/>
      <c r="D21" s="113">
        <v>11000</v>
      </c>
      <c r="E21" s="114">
        <v>477.8</v>
      </c>
      <c r="F21" s="217">
        <f t="shared" si="1"/>
        <v>4.3436363636363637</v>
      </c>
    </row>
    <row r="22" spans="1:6" ht="14.1" customHeight="1">
      <c r="A22" s="5">
        <v>652</v>
      </c>
      <c r="B22" s="231" t="s">
        <v>22</v>
      </c>
      <c r="C22" s="231"/>
      <c r="D22" s="113">
        <v>76425</v>
      </c>
      <c r="E22" s="114">
        <v>75561.52</v>
      </c>
      <c r="F22" s="217">
        <f t="shared" si="1"/>
        <v>98.870160287863925</v>
      </c>
    </row>
    <row r="23" spans="1:6" ht="14.1" customHeight="1">
      <c r="A23" s="5">
        <v>653</v>
      </c>
      <c r="B23" s="231" t="s">
        <v>23</v>
      </c>
      <c r="C23" s="231"/>
      <c r="D23" s="113">
        <v>21000</v>
      </c>
      <c r="E23" s="114">
        <v>9438.4</v>
      </c>
      <c r="F23" s="217">
        <f t="shared" si="1"/>
        <v>44.944761904761904</v>
      </c>
    </row>
    <row r="24" spans="1:6" ht="14.1" customHeight="1">
      <c r="A24" s="236" t="s">
        <v>24</v>
      </c>
      <c r="B24" s="236"/>
      <c r="C24" s="236"/>
      <c r="D24" s="236"/>
      <c r="E24" s="236"/>
      <c r="F24" s="213"/>
    </row>
    <row r="25" spans="1:6" ht="14.1" customHeight="1">
      <c r="A25" s="17">
        <v>7</v>
      </c>
      <c r="B25" s="237" t="s">
        <v>25</v>
      </c>
      <c r="C25" s="237"/>
      <c r="D25" s="115">
        <f>D26</f>
        <v>79650</v>
      </c>
      <c r="E25" s="116">
        <f t="shared" ref="E25" si="6">E26</f>
        <v>11879.62</v>
      </c>
      <c r="F25" s="218">
        <f t="shared" ref="F25:F50" si="7">E25/D25*100</f>
        <v>14.914777150031389</v>
      </c>
    </row>
    <row r="26" spans="1:6" ht="14.1" customHeight="1">
      <c r="A26" s="16">
        <v>71</v>
      </c>
      <c r="B26" s="232" t="s">
        <v>26</v>
      </c>
      <c r="C26" s="232"/>
      <c r="D26" s="111">
        <f>SUM(D28,D27)</f>
        <v>79650</v>
      </c>
      <c r="E26" s="112">
        <f t="shared" ref="E26" si="8">SUM(E28,E27)</f>
        <v>11879.62</v>
      </c>
      <c r="F26" s="217">
        <f t="shared" si="7"/>
        <v>14.914777150031389</v>
      </c>
    </row>
    <row r="27" spans="1:6" ht="14.1" customHeight="1">
      <c r="A27" s="5">
        <v>711</v>
      </c>
      <c r="B27" s="231" t="s">
        <v>149</v>
      </c>
      <c r="C27" s="231"/>
      <c r="D27" s="113">
        <v>79650</v>
      </c>
      <c r="E27" s="114">
        <v>11879.62</v>
      </c>
      <c r="F27" s="217">
        <f t="shared" si="7"/>
        <v>14.914777150031389</v>
      </c>
    </row>
    <row r="28" spans="1:6" ht="14.1" customHeight="1">
      <c r="A28" s="5">
        <v>721</v>
      </c>
      <c r="B28" s="231" t="s">
        <v>149</v>
      </c>
      <c r="C28" s="231"/>
      <c r="D28" s="113">
        <v>0</v>
      </c>
      <c r="E28" s="114">
        <v>0</v>
      </c>
      <c r="F28" s="217" t="e">
        <f t="shared" si="7"/>
        <v>#DIV/0!</v>
      </c>
    </row>
    <row r="29" spans="1:6" ht="14.1" customHeight="1">
      <c r="A29" s="17">
        <v>3</v>
      </c>
      <c r="B29" s="237" t="s">
        <v>151</v>
      </c>
      <c r="C29" s="237"/>
      <c r="D29" s="115">
        <f>SUM(D46,D44,D41,D39,D34,D30)</f>
        <v>792400</v>
      </c>
      <c r="E29" s="116">
        <f>SUM(E46,E44,E41,E39,E34,E30)</f>
        <v>351876.47</v>
      </c>
      <c r="F29" s="218">
        <f t="shared" si="7"/>
        <v>44.406419737506312</v>
      </c>
    </row>
    <row r="30" spans="1:6" ht="14.1" customHeight="1">
      <c r="A30" s="16">
        <v>31</v>
      </c>
      <c r="B30" s="232" t="s">
        <v>152</v>
      </c>
      <c r="C30" s="232"/>
      <c r="D30" s="111">
        <f>SUM(D31,D32,D33)</f>
        <v>217230</v>
      </c>
      <c r="E30" s="112">
        <f t="shared" ref="E30" si="9">SUM(E31,E32,E33)</f>
        <v>121902.34</v>
      </c>
      <c r="F30" s="216">
        <f t="shared" si="7"/>
        <v>56.116715002531883</v>
      </c>
    </row>
    <row r="31" spans="1:6" ht="14.1" customHeight="1">
      <c r="A31" s="18">
        <v>311</v>
      </c>
      <c r="B31" s="233" t="s">
        <v>139</v>
      </c>
      <c r="C31" s="233"/>
      <c r="D31" s="114">
        <f>'Posebni dio'!D34+'Posebni dio'!D74+'Posebni dio'!D440</f>
        <v>183230</v>
      </c>
      <c r="E31" s="114">
        <f>'Posebni dio'!E34+'Posebni dio'!E74+'Posebni dio'!E440</f>
        <v>105270.5</v>
      </c>
      <c r="F31" s="217">
        <f t="shared" si="7"/>
        <v>57.452655132893085</v>
      </c>
    </row>
    <row r="32" spans="1:6" ht="14.1" customHeight="1">
      <c r="A32" s="5">
        <v>312</v>
      </c>
      <c r="B32" s="231" t="s">
        <v>62</v>
      </c>
      <c r="C32" s="231"/>
      <c r="D32" s="114">
        <f>'Posebni dio'!D35+'Posebni dio'!D75+'Posebni dio'!D441</f>
        <v>9300</v>
      </c>
      <c r="E32" s="114">
        <f>'Posebni dio'!E35+'Posebni dio'!E75+'Posebni dio'!E441</f>
        <v>600</v>
      </c>
      <c r="F32" s="217">
        <f t="shared" si="7"/>
        <v>6.4516129032258061</v>
      </c>
    </row>
    <row r="33" spans="1:6" ht="14.1" customHeight="1">
      <c r="A33" s="5">
        <v>313</v>
      </c>
      <c r="B33" s="231" t="s">
        <v>27</v>
      </c>
      <c r="C33" s="231"/>
      <c r="D33" s="114">
        <f>'Posebni dio'!D36+'Posebni dio'!D76+'Posebni dio'!D442</f>
        <v>24700</v>
      </c>
      <c r="E33" s="114">
        <f>'Posebni dio'!E36+'Posebni dio'!E76+'Posebni dio'!E442</f>
        <v>16031.84</v>
      </c>
      <c r="F33" s="217">
        <f t="shared" si="7"/>
        <v>64.906234817813768</v>
      </c>
    </row>
    <row r="34" spans="1:6" ht="14.1" customHeight="1">
      <c r="A34" s="16">
        <v>32</v>
      </c>
      <c r="B34" s="232" t="s">
        <v>153</v>
      </c>
      <c r="C34" s="232"/>
      <c r="D34" s="112">
        <f t="shared" ref="D34" si="10">SUM(D35:D38)</f>
        <v>383750</v>
      </c>
      <c r="E34" s="112">
        <f t="shared" ref="E34" si="11">SUM(E35:E38)</f>
        <v>148932.45000000001</v>
      </c>
      <c r="F34" s="216">
        <f t="shared" si="7"/>
        <v>38.809758957654729</v>
      </c>
    </row>
    <row r="35" spans="1:6" ht="14.1" customHeight="1">
      <c r="A35" s="5">
        <v>321</v>
      </c>
      <c r="B35" s="231" t="s">
        <v>63</v>
      </c>
      <c r="C35" s="231"/>
      <c r="D35" s="114">
        <f>'Posebni dio'!D38+'Posebni dio'!D78+'Posebni dio'!D444</f>
        <v>14610</v>
      </c>
      <c r="E35" s="114">
        <f>'Posebni dio'!E38+'Posebni dio'!E78+'Posebni dio'!E444</f>
        <v>1843.74</v>
      </c>
      <c r="F35" s="217">
        <f t="shared" si="7"/>
        <v>12.619712525667351</v>
      </c>
    </row>
    <row r="36" spans="1:6" ht="14.1" customHeight="1">
      <c r="A36" s="5">
        <v>322</v>
      </c>
      <c r="B36" s="231" t="s">
        <v>58</v>
      </c>
      <c r="C36" s="231"/>
      <c r="D36" s="114">
        <f>'Posebni dio'!D39+'Posebni dio'!D55+'Posebni dio'!D79+'Posebni dio'!D112+'Posebni dio'!D119+'Posebni dio'!D127+'Posebni dio'!D144+'Posebni dio'!D150+'Posebni dio'!D233+'Posebni dio'!D279+'Posebni dio'!D340+'Posebni dio'!D357+'Posebni dio'!D389+'Posebni dio'!D445</f>
        <v>65260</v>
      </c>
      <c r="E36" s="114">
        <f>'Posebni dio'!E39+'Posebni dio'!E55+'Posebni dio'!E79+'Posebni dio'!E112+'Posebni dio'!E119+'Posebni dio'!E127+'Posebni dio'!E144+'Posebni dio'!E150+'Posebni dio'!E233+'Posebni dio'!E279+'Posebni dio'!E340+'Posebni dio'!E357+'Posebni dio'!E389+'Posebni dio'!E445</f>
        <v>32431.159999999996</v>
      </c>
      <c r="F36" s="217">
        <f t="shared" si="7"/>
        <v>49.695311063438545</v>
      </c>
    </row>
    <row r="37" spans="1:6" ht="14.1" customHeight="1">
      <c r="A37" s="5">
        <v>323</v>
      </c>
      <c r="B37" s="231" t="s">
        <v>55</v>
      </c>
      <c r="C37" s="231"/>
      <c r="D37" s="114">
        <f>'Posebni dio'!D16+'Posebni dio'!D40+'Posebni dio'!D56+'Posebni dio'!D66+'Posebni dio'!D80+'Posebni dio'!D113+'Posebni dio'!D120+'Posebni dio'!D128+'Posebni dio'!D134+'Posebni dio'!D143+'Posebni dio'!D151+'Posebni dio'!D189+'Posebni dio'!D234+'Posebni dio'!D249+'Posebni dio'!D280+'Posebni dio'!D358+'Posebni dio'!D390+'Posebni dio'!D446</f>
        <v>283980</v>
      </c>
      <c r="E37" s="114">
        <f>'Posebni dio'!E16+'Posebni dio'!E40+'Posebni dio'!E56+'Posebni dio'!E66+'Posebni dio'!E80+'Posebni dio'!E113+'Posebni dio'!E120+'Posebni dio'!E128+'Posebni dio'!E134+'Posebni dio'!E143+'Posebni dio'!E151+'Posebni dio'!E189+'Posebni dio'!E234+'Posebni dio'!E249+'Posebni dio'!E280+'Posebni dio'!E358+'Posebni dio'!E390+'Posebni dio'!E446</f>
        <v>102371.26000000001</v>
      </c>
      <c r="F37" s="217">
        <f t="shared" si="7"/>
        <v>36.048756954715124</v>
      </c>
    </row>
    <row r="38" spans="1:6" ht="14.1" customHeight="1">
      <c r="A38" s="5">
        <v>329</v>
      </c>
      <c r="B38" s="231" t="s">
        <v>140</v>
      </c>
      <c r="C38" s="231"/>
      <c r="D38" s="114">
        <f>'Posebni dio'!D17+'Posebni dio'!D41+'Posebni dio'!D57</f>
        <v>19900</v>
      </c>
      <c r="E38" s="114">
        <f>'Posebni dio'!E17+'Posebni dio'!E41+'Posebni dio'!E57</f>
        <v>12286.29</v>
      </c>
      <c r="F38" s="217">
        <f t="shared" si="7"/>
        <v>61.740150753768852</v>
      </c>
    </row>
    <row r="39" spans="1:6" ht="14.1" customHeight="1">
      <c r="A39" s="16">
        <v>34</v>
      </c>
      <c r="B39" s="232" t="s">
        <v>154</v>
      </c>
      <c r="C39" s="232"/>
      <c r="D39" s="112">
        <f t="shared" ref="D39:E39" si="12">SUM(D40)</f>
        <v>1600</v>
      </c>
      <c r="E39" s="112">
        <f t="shared" si="12"/>
        <v>858.36</v>
      </c>
      <c r="F39" s="216">
        <f t="shared" si="7"/>
        <v>53.647500000000001</v>
      </c>
    </row>
    <row r="40" spans="1:6" ht="14.1" customHeight="1">
      <c r="A40" s="5">
        <v>343</v>
      </c>
      <c r="B40" s="231" t="s">
        <v>155</v>
      </c>
      <c r="C40" s="231"/>
      <c r="D40" s="114">
        <f>'Posebni dio'!D43</f>
        <v>1600</v>
      </c>
      <c r="E40" s="114">
        <f>'Posebni dio'!E43</f>
        <v>858.36</v>
      </c>
      <c r="F40" s="217">
        <f t="shared" si="7"/>
        <v>53.647500000000001</v>
      </c>
    </row>
    <row r="41" spans="1:6" ht="14.1" customHeight="1">
      <c r="A41" s="19">
        <v>36</v>
      </c>
      <c r="B41" s="238" t="s">
        <v>156</v>
      </c>
      <c r="C41" s="238"/>
      <c r="D41" s="112">
        <f t="shared" ref="D41" si="13">SUM(D42:D43)</f>
        <v>10900</v>
      </c>
      <c r="E41" s="112">
        <f t="shared" ref="E41" si="14">SUM(E42:E43)</f>
        <v>10742.6</v>
      </c>
      <c r="F41" s="216">
        <f t="shared" si="7"/>
        <v>98.555963302752289</v>
      </c>
    </row>
    <row r="42" spans="1:6" ht="14.1" customHeight="1">
      <c r="A42" s="18">
        <v>363</v>
      </c>
      <c r="B42" s="233" t="s">
        <v>77</v>
      </c>
      <c r="C42" s="233"/>
      <c r="D42" s="114">
        <f>'Posebni dio'!D212+'Posebni dio'!D257+'Posebni dio'!D265</f>
        <v>10900</v>
      </c>
      <c r="E42" s="114">
        <f>'Posebni dio'!E212+'Posebni dio'!E257+'Posebni dio'!E265</f>
        <v>10742.6</v>
      </c>
      <c r="F42" s="217">
        <f t="shared" si="7"/>
        <v>98.555963302752289</v>
      </c>
    </row>
    <row r="43" spans="1:6" ht="14.1" customHeight="1">
      <c r="A43" s="18">
        <v>366</v>
      </c>
      <c r="B43" s="233" t="s">
        <v>163</v>
      </c>
      <c r="C43" s="234"/>
      <c r="D43" s="114">
        <v>0</v>
      </c>
      <c r="E43" s="114">
        <v>0</v>
      </c>
      <c r="F43" s="217" t="e">
        <f t="shared" si="7"/>
        <v>#DIV/0!</v>
      </c>
    </row>
    <row r="44" spans="1:6" ht="14.1" customHeight="1">
      <c r="A44" s="16">
        <v>37</v>
      </c>
      <c r="B44" s="232" t="s">
        <v>157</v>
      </c>
      <c r="C44" s="232"/>
      <c r="D44" s="112">
        <f t="shared" ref="D44:E44" si="15">D45</f>
        <v>103550</v>
      </c>
      <c r="E44" s="112">
        <f t="shared" si="15"/>
        <v>40644.69</v>
      </c>
      <c r="F44" s="216">
        <f t="shared" si="7"/>
        <v>39.251269917914058</v>
      </c>
    </row>
    <row r="45" spans="1:6" ht="14.1" customHeight="1">
      <c r="A45" s="5">
        <v>372</v>
      </c>
      <c r="B45" s="231" t="s">
        <v>82</v>
      </c>
      <c r="C45" s="231"/>
      <c r="D45" s="114">
        <f>'Posebni dio'!D241+'Posebni dio'!D263+'Posebni dio'!D288+'Posebni dio'!D407+'Posebni dio'!D415+'Posebni dio'!D427+'Posebni dio'!D433</f>
        <v>103550</v>
      </c>
      <c r="E45" s="114">
        <f>'Posebni dio'!E241+'Posebni dio'!E263+'Posebni dio'!E288+'Posebni dio'!E407+'Posebni dio'!E415+'Posebni dio'!E427+'Posebni dio'!E433</f>
        <v>40644.69</v>
      </c>
      <c r="F45" s="217">
        <f t="shared" si="7"/>
        <v>39.251269917914058</v>
      </c>
    </row>
    <row r="46" spans="1:6" ht="14.1" customHeight="1">
      <c r="A46" s="16">
        <v>38</v>
      </c>
      <c r="B46" s="232" t="s">
        <v>28</v>
      </c>
      <c r="C46" s="232"/>
      <c r="D46" s="112">
        <f t="shared" ref="D46" si="16">SUM(D47:D50)</f>
        <v>75370</v>
      </c>
      <c r="E46" s="112">
        <f t="shared" ref="E46" si="17">SUM(E47:E50)</f>
        <v>28796.03</v>
      </c>
      <c r="F46" s="216">
        <f t="shared" si="7"/>
        <v>38.206222635000664</v>
      </c>
    </row>
    <row r="47" spans="1:6" ht="14.1" customHeight="1">
      <c r="A47" s="5">
        <v>381</v>
      </c>
      <c r="B47" s="231" t="s">
        <v>29</v>
      </c>
      <c r="C47" s="231"/>
      <c r="D47" s="114">
        <f>'Posebni dio'!D24+'Posebni dio'!D305+'Posebni dio'!D311+'Posebni dio'!D317+'Posebni dio'!D330+'Posebni dio'!D338+'Posebni dio'!D355+'Posebni dio'!D392+'Posebni dio'!D398+'Posebni dio'!D409+'Posebni dio'!D421</f>
        <v>55250</v>
      </c>
      <c r="E47" s="114">
        <f>'Posebni dio'!E24+'Posebni dio'!E305+'Posebni dio'!E311+'Posebni dio'!E317+'Posebni dio'!E330+'Posebni dio'!E338+'Posebni dio'!E355+'Posebni dio'!E392+'Posebni dio'!E398+'Posebni dio'!E409+'Posebni dio'!E421</f>
        <v>25796.03</v>
      </c>
      <c r="F47" s="217">
        <f t="shared" si="7"/>
        <v>46.689647058823525</v>
      </c>
    </row>
    <row r="48" spans="1:6" ht="14.1" customHeight="1">
      <c r="A48" s="5">
        <v>382</v>
      </c>
      <c r="B48" s="231" t="s">
        <v>30</v>
      </c>
      <c r="C48" s="231"/>
      <c r="D48" s="114">
        <f>'Posebni dio'!D324+'Posebni dio'!D364</f>
        <v>17000</v>
      </c>
      <c r="E48" s="114">
        <f>'Posebni dio'!E324+'Posebni dio'!E364</f>
        <v>3000</v>
      </c>
      <c r="F48" s="217">
        <f t="shared" si="7"/>
        <v>17.647058823529413</v>
      </c>
    </row>
    <row r="49" spans="1:6" ht="14.1" customHeight="1">
      <c r="A49" s="5">
        <v>385</v>
      </c>
      <c r="B49" s="231" t="s">
        <v>31</v>
      </c>
      <c r="C49" s="231"/>
      <c r="D49" s="114">
        <f>'Posebni dio'!D49</f>
        <v>3120</v>
      </c>
      <c r="E49" s="114">
        <f>'Posebni dio'!E49</f>
        <v>0</v>
      </c>
      <c r="F49" s="217">
        <f t="shared" si="7"/>
        <v>0</v>
      </c>
    </row>
    <row r="50" spans="1:6" ht="14.1" customHeight="1">
      <c r="A50" s="5">
        <v>386</v>
      </c>
      <c r="B50" s="231" t="s">
        <v>32</v>
      </c>
      <c r="C50" s="231"/>
      <c r="D50" s="114">
        <f>'Posebni dio'!D214</f>
        <v>0</v>
      </c>
      <c r="E50" s="114">
        <f>'Posebni dio'!E214</f>
        <v>0</v>
      </c>
      <c r="F50" s="217" t="e">
        <f t="shared" si="7"/>
        <v>#DIV/0!</v>
      </c>
    </row>
    <row r="51" spans="1:6" ht="14.1" customHeight="1">
      <c r="A51" s="236" t="s">
        <v>33</v>
      </c>
      <c r="B51" s="236"/>
      <c r="C51" s="236"/>
      <c r="D51" s="236"/>
      <c r="E51" s="236"/>
      <c r="F51" s="213"/>
    </row>
    <row r="52" spans="1:6" ht="14.1" customHeight="1">
      <c r="A52" s="17">
        <v>4</v>
      </c>
      <c r="B52" s="237" t="s">
        <v>34</v>
      </c>
      <c r="C52" s="237"/>
      <c r="D52" s="116">
        <f>SUM(D53,D55,D60)</f>
        <v>1467200</v>
      </c>
      <c r="E52" s="116">
        <f>SUM(E53,E55,E60)</f>
        <v>261002.43</v>
      </c>
      <c r="F52" s="218">
        <f>E52/D52*100</f>
        <v>17.789151444929114</v>
      </c>
    </row>
    <row r="53" spans="1:6" ht="14.1" customHeight="1">
      <c r="A53" s="165">
        <v>41</v>
      </c>
      <c r="B53" s="240" t="s">
        <v>258</v>
      </c>
      <c r="C53" s="241"/>
      <c r="D53" s="166">
        <f>SUM(D54)</f>
        <v>0</v>
      </c>
      <c r="E53" s="166">
        <f>SUM(E54)</f>
        <v>11646.25</v>
      </c>
      <c r="F53" s="216" t="e">
        <f t="shared" ref="F53:F54" si="18">E53/D53*100</f>
        <v>#DIV/0!</v>
      </c>
    </row>
    <row r="54" spans="1:6" ht="14.1" customHeight="1">
      <c r="A54" s="167">
        <v>412</v>
      </c>
      <c r="B54" s="242" t="s">
        <v>258</v>
      </c>
      <c r="C54" s="243"/>
      <c r="D54" s="168">
        <f>'Posebni dio'!D295</f>
        <v>0</v>
      </c>
      <c r="E54" s="168">
        <f>'Posebni dio'!E295</f>
        <v>11646.25</v>
      </c>
      <c r="F54" s="216" t="e">
        <f t="shared" si="18"/>
        <v>#DIV/0!</v>
      </c>
    </row>
    <row r="55" spans="1:6" ht="14.1" customHeight="1">
      <c r="A55" s="16">
        <v>42</v>
      </c>
      <c r="B55" s="232" t="s">
        <v>35</v>
      </c>
      <c r="C55" s="232"/>
      <c r="D55" s="112">
        <f>SUM(D56:D59)</f>
        <v>1267420</v>
      </c>
      <c r="E55" s="112">
        <f t="shared" ref="E55" si="19">SUM(E56:E59)</f>
        <v>74655.58</v>
      </c>
      <c r="F55" s="216">
        <f t="shared" ref="F55:F61" si="20">E55/D55*100</f>
        <v>5.8903583658140164</v>
      </c>
    </row>
    <row r="56" spans="1:6" ht="14.1" customHeight="1">
      <c r="A56" s="5">
        <v>421</v>
      </c>
      <c r="B56" s="231" t="s">
        <v>36</v>
      </c>
      <c r="C56" s="231"/>
      <c r="D56" s="114">
        <f>'Posebni dio'!D161+'Posebni dio'!D170+'Posebni dio'!D180+'Posebni dio'!D192+'Posebni dio'!D201+'Posebni dio'!D223+'Posebni dio'!D272+'Posebni dio'!D370+'Posebni dio'!D377</f>
        <v>1220250</v>
      </c>
      <c r="E56" s="114">
        <f>'Posebni dio'!E161+'Posebni dio'!E170+'Posebni dio'!E180+'Posebni dio'!E192+'Posebni dio'!E201+'Posebni dio'!E223+'Posebni dio'!E272+'Posebni dio'!E370+'Posebni dio'!E377</f>
        <v>72878.13</v>
      </c>
      <c r="F56" s="217">
        <f t="shared" si="20"/>
        <v>5.9723933620159801</v>
      </c>
    </row>
    <row r="57" spans="1:6" ht="14.1" customHeight="1">
      <c r="A57" s="5">
        <v>422</v>
      </c>
      <c r="B57" s="231" t="s">
        <v>37</v>
      </c>
      <c r="C57" s="231"/>
      <c r="D57" s="114">
        <f>'Posebni dio'!D83+'Posebni dio'!D90+'Posebni dio'!D101+'Posebni dio'!D137+'Posebni dio'!D163+'Posebni dio'!D171+'Posebni dio'!D181+'Posebni dio'!D209+'Posebni dio'!D273</f>
        <v>21920</v>
      </c>
      <c r="E57" s="114">
        <f>'Posebni dio'!E83+'Posebni dio'!E90+'Posebni dio'!E101+'Posebni dio'!E137+'Posebni dio'!E163+'Posebni dio'!E171+'Posebni dio'!E181+'Posebni dio'!E209+'Posebni dio'!E273</f>
        <v>1777.45</v>
      </c>
      <c r="F57" s="217">
        <f t="shared" si="20"/>
        <v>8.108804744525548</v>
      </c>
    </row>
    <row r="58" spans="1:6" ht="14.1" customHeight="1">
      <c r="A58" s="5">
        <v>423</v>
      </c>
      <c r="B58" s="231" t="s">
        <v>164</v>
      </c>
      <c r="C58" s="235"/>
      <c r="D58" s="113">
        <f>'Posebni dio'!D91+'Posebni dio'!D84</f>
        <v>0</v>
      </c>
      <c r="E58" s="114">
        <f>'Posebni dio'!E91+'Posebni dio'!E84</f>
        <v>0</v>
      </c>
      <c r="F58" s="217" t="e">
        <f t="shared" si="20"/>
        <v>#DIV/0!</v>
      </c>
    </row>
    <row r="59" spans="1:6" ht="14.1" customHeight="1">
      <c r="A59" s="5">
        <v>426</v>
      </c>
      <c r="B59" s="231" t="s">
        <v>38</v>
      </c>
      <c r="C59" s="231"/>
      <c r="D59" s="114">
        <f>'Posebni dio'!D92+'Posebni dio'!D102+'Posebni dio'!D162+'Posebni dio'!D193+'Posebni dio'!D224+'Posebni dio'!D383+'Posebni dio'!D454</f>
        <v>25250</v>
      </c>
      <c r="E59" s="114">
        <f>'Posebni dio'!E92+'Posebni dio'!E102+'Posebni dio'!E162+'Posebni dio'!E193+'Posebni dio'!E224+'Posebni dio'!E383+'Posebni dio'!E454</f>
        <v>0</v>
      </c>
      <c r="F59" s="217">
        <f t="shared" si="20"/>
        <v>0</v>
      </c>
    </row>
    <row r="60" spans="1:6" ht="14.1" customHeight="1">
      <c r="A60" s="16">
        <v>45</v>
      </c>
      <c r="B60" s="232" t="s">
        <v>39</v>
      </c>
      <c r="C60" s="232"/>
      <c r="D60" s="112">
        <f t="shared" ref="D60:E60" si="21">SUM(D61)</f>
        <v>199780</v>
      </c>
      <c r="E60" s="112">
        <f t="shared" si="21"/>
        <v>174700.6</v>
      </c>
      <c r="F60" s="216">
        <f t="shared" si="20"/>
        <v>87.446491140254281</v>
      </c>
    </row>
    <row r="61" spans="1:6" ht="14.1" customHeight="1">
      <c r="A61" s="5">
        <v>451</v>
      </c>
      <c r="B61" s="231" t="s">
        <v>40</v>
      </c>
      <c r="C61" s="231"/>
      <c r="D61" s="114">
        <f>'Posebni dio'!D60+'Posebni dio'!D99+'Posebni dio'!D173+'Posebni dio'!D226+'Posebni dio'!D297+'Posebni dio'!D347</f>
        <v>199780</v>
      </c>
      <c r="E61" s="114">
        <f>'Posebni dio'!E60+'Posebni dio'!E99+'Posebni dio'!E173+'Posebni dio'!E226+'Posebni dio'!E297+'Posebni dio'!E347</f>
        <v>174700.6</v>
      </c>
      <c r="F61" s="217">
        <f t="shared" si="20"/>
        <v>87.446491140254281</v>
      </c>
    </row>
  </sheetData>
  <mergeCells count="59">
    <mergeCell ref="B53:C53"/>
    <mergeCell ref="B54:C54"/>
    <mergeCell ref="B13:C13"/>
    <mergeCell ref="A2:E2"/>
    <mergeCell ref="A4:C4"/>
    <mergeCell ref="B5:C5"/>
    <mergeCell ref="A6:E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9:C49"/>
    <mergeCell ref="B37:C37"/>
    <mergeCell ref="B38:C38"/>
    <mergeCell ref="B39:C39"/>
    <mergeCell ref="B40:C40"/>
    <mergeCell ref="B41:C41"/>
    <mergeCell ref="B42:C42"/>
    <mergeCell ref="B59:C59"/>
    <mergeCell ref="B60:C60"/>
    <mergeCell ref="B61:C61"/>
    <mergeCell ref="B43:C43"/>
    <mergeCell ref="B58:C58"/>
    <mergeCell ref="B50:C50"/>
    <mergeCell ref="A51:E51"/>
    <mergeCell ref="B52:C52"/>
    <mergeCell ref="B55:C55"/>
    <mergeCell ref="B56:C56"/>
    <mergeCell ref="B57:C57"/>
    <mergeCell ref="B44:C44"/>
    <mergeCell ref="B45:C45"/>
    <mergeCell ref="B46:C46"/>
    <mergeCell ref="B47:C47"/>
    <mergeCell ref="B48:C48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4"/>
  <sheetViews>
    <sheetView tabSelected="1" topLeftCell="A462" workbookViewId="0">
      <selection activeCell="C475" sqref="C475"/>
    </sheetView>
  </sheetViews>
  <sheetFormatPr defaultRowHeight="12" customHeight="1"/>
  <cols>
    <col min="1" max="1" width="8.5" style="52" customWidth="1"/>
    <col min="2" max="2" width="3.3984375" style="52" customWidth="1"/>
    <col min="3" max="3" width="46.19921875" style="52" customWidth="1"/>
    <col min="4" max="4" width="10" style="145" customWidth="1"/>
    <col min="5" max="5" width="10" style="94" customWidth="1"/>
    <col min="6" max="6" width="7.09765625" style="209" customWidth="1"/>
    <col min="7" max="1020" width="8.09765625" customWidth="1"/>
  </cols>
  <sheetData>
    <row r="1" spans="1:10" ht="12" customHeight="1">
      <c r="A1" s="296" t="s">
        <v>41</v>
      </c>
      <c r="B1" s="296"/>
      <c r="C1" s="296"/>
      <c r="D1" s="296"/>
      <c r="E1" s="296"/>
      <c r="F1" s="174"/>
    </row>
    <row r="2" spans="1:10" ht="12" customHeight="1">
      <c r="A2" s="22" t="s">
        <v>267</v>
      </c>
      <c r="B2" s="22"/>
      <c r="C2" s="22"/>
      <c r="D2" s="22"/>
      <c r="E2" s="22"/>
      <c r="F2" s="174"/>
    </row>
    <row r="3" spans="1:10" ht="12" customHeight="1">
      <c r="A3" s="304" t="s">
        <v>42</v>
      </c>
      <c r="B3" s="304"/>
      <c r="C3" s="304"/>
      <c r="D3" s="144"/>
      <c r="E3" s="53"/>
      <c r="F3" s="174"/>
    </row>
    <row r="4" spans="1:10" ht="12.75" customHeight="1">
      <c r="A4" s="169" t="s">
        <v>274</v>
      </c>
      <c r="B4" s="169"/>
      <c r="C4" s="169"/>
      <c r="D4" s="169"/>
      <c r="E4" s="169"/>
      <c r="F4" s="175"/>
      <c r="G4" s="169"/>
      <c r="H4" s="169"/>
      <c r="I4" s="169"/>
      <c r="J4" s="169"/>
    </row>
    <row r="5" spans="1:10" ht="41.25" customHeight="1">
      <c r="A5" s="23"/>
      <c r="B5" s="24" t="s">
        <v>43</v>
      </c>
      <c r="C5" s="25" t="s">
        <v>44</v>
      </c>
      <c r="D5" s="147" t="s">
        <v>150</v>
      </c>
      <c r="E5" s="123" t="s">
        <v>263</v>
      </c>
      <c r="F5" s="176" t="s">
        <v>251</v>
      </c>
    </row>
    <row r="6" spans="1:10" ht="12" customHeight="1">
      <c r="A6" s="26"/>
      <c r="B6" s="26"/>
      <c r="C6" s="26"/>
      <c r="D6" s="148" t="s">
        <v>129</v>
      </c>
      <c r="E6" s="124" t="s">
        <v>45</v>
      </c>
      <c r="F6" s="177">
        <v>8</v>
      </c>
    </row>
    <row r="7" spans="1:10" ht="12" customHeight="1">
      <c r="A7" s="299" t="s">
        <v>46</v>
      </c>
      <c r="B7" s="299"/>
      <c r="C7" s="299"/>
      <c r="D7" s="149">
        <f>SUM(D8+D25)</f>
        <v>2259600</v>
      </c>
      <c r="E7" s="70">
        <f>SUM(E8+E25)</f>
        <v>612878.90000000014</v>
      </c>
      <c r="F7" s="178">
        <f t="shared" ref="F7:F30" si="0">E7/D7*100</f>
        <v>27.123335988670565</v>
      </c>
    </row>
    <row r="8" spans="1:10" ht="12" customHeight="1">
      <c r="A8" s="300" t="s">
        <v>47</v>
      </c>
      <c r="B8" s="300"/>
      <c r="C8" s="300"/>
      <c r="D8" s="150">
        <f>D9</f>
        <v>10400</v>
      </c>
      <c r="E8" s="71">
        <f>E9</f>
        <v>2032.81</v>
      </c>
      <c r="F8" s="179">
        <f t="shared" si="0"/>
        <v>19.546249999999997</v>
      </c>
    </row>
    <row r="9" spans="1:10" ht="12" customHeight="1">
      <c r="A9" s="291" t="s">
        <v>48</v>
      </c>
      <c r="B9" s="291"/>
      <c r="C9" s="291"/>
      <c r="D9" s="151">
        <f>SUM(D10,D18)</f>
        <v>10400</v>
      </c>
      <c r="E9" s="72">
        <f>SUM(E10,E18)</f>
        <v>2032.81</v>
      </c>
      <c r="F9" s="180">
        <f t="shared" si="0"/>
        <v>19.546249999999997</v>
      </c>
    </row>
    <row r="10" spans="1:10" ht="10.5" customHeight="1">
      <c r="A10" s="279" t="s">
        <v>49</v>
      </c>
      <c r="B10" s="279"/>
      <c r="C10" s="279"/>
      <c r="D10" s="152">
        <f>SUM(D11)</f>
        <v>8700</v>
      </c>
      <c r="E10" s="73">
        <f>SUM(E11)</f>
        <v>1402.81</v>
      </c>
      <c r="F10" s="181">
        <f t="shared" si="0"/>
        <v>16.124252873563218</v>
      </c>
    </row>
    <row r="11" spans="1:10" ht="12" customHeight="1">
      <c r="A11" s="264" t="s">
        <v>50</v>
      </c>
      <c r="B11" s="264"/>
      <c r="C11" s="264"/>
      <c r="D11" s="153">
        <f t="shared" ref="D11:E14" si="1">D12</f>
        <v>8700</v>
      </c>
      <c r="E11" s="74">
        <f t="shared" si="1"/>
        <v>1402.81</v>
      </c>
      <c r="F11" s="182">
        <f t="shared" si="0"/>
        <v>16.124252873563218</v>
      </c>
    </row>
    <row r="12" spans="1:10" ht="12" customHeight="1">
      <c r="A12" s="272" t="s">
        <v>51</v>
      </c>
      <c r="B12" s="272"/>
      <c r="C12" s="272"/>
      <c r="D12" s="154">
        <f t="shared" si="1"/>
        <v>8700</v>
      </c>
      <c r="E12" s="75">
        <f t="shared" si="1"/>
        <v>1402.81</v>
      </c>
      <c r="F12" s="183">
        <f t="shared" si="0"/>
        <v>16.124252873563218</v>
      </c>
    </row>
    <row r="13" spans="1:10" ht="12" customHeight="1">
      <c r="A13" s="282" t="s">
        <v>52</v>
      </c>
      <c r="B13" s="282"/>
      <c r="C13" s="282"/>
      <c r="D13" s="155">
        <f t="shared" si="1"/>
        <v>8700</v>
      </c>
      <c r="E13" s="76">
        <f t="shared" si="1"/>
        <v>1402.81</v>
      </c>
      <c r="F13" s="184">
        <f t="shared" si="0"/>
        <v>16.124252873563218</v>
      </c>
    </row>
    <row r="14" spans="1:10" ht="12" customHeight="1">
      <c r="A14" s="21"/>
      <c r="B14" s="27">
        <v>3</v>
      </c>
      <c r="C14" s="28" t="s">
        <v>53</v>
      </c>
      <c r="D14" s="151">
        <f t="shared" si="1"/>
        <v>8700</v>
      </c>
      <c r="E14" s="72">
        <f t="shared" si="1"/>
        <v>1402.81</v>
      </c>
      <c r="F14" s="180">
        <f t="shared" si="0"/>
        <v>16.124252873563218</v>
      </c>
    </row>
    <row r="15" spans="1:10" ht="12" customHeight="1">
      <c r="A15" s="21"/>
      <c r="B15" s="27">
        <v>32</v>
      </c>
      <c r="C15" s="28" t="s">
        <v>54</v>
      </c>
      <c r="D15" s="156">
        <f>SUM(D16:D17)</f>
        <v>8700</v>
      </c>
      <c r="E15" s="77">
        <f>SUM(E16:E17)</f>
        <v>1402.81</v>
      </c>
      <c r="F15" s="180">
        <f t="shared" si="0"/>
        <v>16.124252873563218</v>
      </c>
    </row>
    <row r="16" spans="1:10" ht="12" customHeight="1">
      <c r="A16" s="21"/>
      <c r="B16" s="29">
        <v>323</v>
      </c>
      <c r="C16" s="30" t="s">
        <v>55</v>
      </c>
      <c r="D16" s="157">
        <v>3350</v>
      </c>
      <c r="E16" s="97">
        <v>1402.81</v>
      </c>
      <c r="F16" s="185">
        <f t="shared" si="0"/>
        <v>41.874925373134325</v>
      </c>
    </row>
    <row r="17" spans="1:6" ht="12" customHeight="1">
      <c r="A17" s="21"/>
      <c r="B17" s="29">
        <v>329</v>
      </c>
      <c r="C17" s="31" t="s">
        <v>140</v>
      </c>
      <c r="D17" s="157">
        <v>5350</v>
      </c>
      <c r="E17" s="97">
        <v>0</v>
      </c>
      <c r="F17" s="180">
        <f t="shared" si="0"/>
        <v>0</v>
      </c>
    </row>
    <row r="18" spans="1:6" ht="12" customHeight="1">
      <c r="A18" s="279" t="s">
        <v>130</v>
      </c>
      <c r="B18" s="279"/>
      <c r="C18" s="279"/>
      <c r="D18" s="152">
        <f t="shared" ref="D18:E21" si="2">D19</f>
        <v>1700</v>
      </c>
      <c r="E18" s="73">
        <f t="shared" si="2"/>
        <v>630</v>
      </c>
      <c r="F18" s="181">
        <f t="shared" si="0"/>
        <v>37.058823529411768</v>
      </c>
    </row>
    <row r="19" spans="1:6" ht="12" customHeight="1">
      <c r="A19" s="264" t="s">
        <v>131</v>
      </c>
      <c r="B19" s="264"/>
      <c r="C19" s="264"/>
      <c r="D19" s="153">
        <f t="shared" si="2"/>
        <v>1700</v>
      </c>
      <c r="E19" s="74">
        <f t="shared" si="2"/>
        <v>630</v>
      </c>
      <c r="F19" s="182">
        <f t="shared" si="0"/>
        <v>37.058823529411768</v>
      </c>
    </row>
    <row r="20" spans="1:6" ht="12" customHeight="1">
      <c r="A20" s="272" t="s">
        <v>51</v>
      </c>
      <c r="B20" s="272"/>
      <c r="C20" s="272"/>
      <c r="D20" s="154">
        <f t="shared" si="2"/>
        <v>1700</v>
      </c>
      <c r="E20" s="75">
        <f t="shared" si="2"/>
        <v>630</v>
      </c>
      <c r="F20" s="183">
        <f t="shared" si="0"/>
        <v>37.058823529411768</v>
      </c>
    </row>
    <row r="21" spans="1:6" ht="12" customHeight="1">
      <c r="A21" s="282" t="s">
        <v>132</v>
      </c>
      <c r="B21" s="282"/>
      <c r="C21" s="282"/>
      <c r="D21" s="155">
        <f t="shared" si="2"/>
        <v>1700</v>
      </c>
      <c r="E21" s="76">
        <f t="shared" si="2"/>
        <v>630</v>
      </c>
      <c r="F21" s="184">
        <f t="shared" si="0"/>
        <v>37.058823529411768</v>
      </c>
    </row>
    <row r="22" spans="1:6" ht="12" customHeight="1">
      <c r="A22" s="21"/>
      <c r="B22" s="27">
        <v>3</v>
      </c>
      <c r="C22" s="28" t="s">
        <v>53</v>
      </c>
      <c r="D22" s="151">
        <f>D23</f>
        <v>1700</v>
      </c>
      <c r="E22" s="72">
        <f>E23</f>
        <v>630</v>
      </c>
      <c r="F22" s="180">
        <f t="shared" si="0"/>
        <v>37.058823529411768</v>
      </c>
    </row>
    <row r="23" spans="1:6" ht="12" customHeight="1">
      <c r="A23" s="21"/>
      <c r="B23" s="27">
        <v>38</v>
      </c>
      <c r="C23" s="28" t="s">
        <v>133</v>
      </c>
      <c r="D23" s="156">
        <f>SUM(D24:D24)</f>
        <v>1700</v>
      </c>
      <c r="E23" s="77">
        <f>SUM(E24:E24)</f>
        <v>630</v>
      </c>
      <c r="F23" s="180">
        <f t="shared" si="0"/>
        <v>37.058823529411768</v>
      </c>
    </row>
    <row r="24" spans="1:6" ht="12" customHeight="1">
      <c r="A24" s="21"/>
      <c r="B24" s="47">
        <v>381</v>
      </c>
      <c r="C24" s="68" t="s">
        <v>29</v>
      </c>
      <c r="D24" s="157">
        <v>1700</v>
      </c>
      <c r="E24" s="97">
        <v>630</v>
      </c>
      <c r="F24" s="180">
        <f t="shared" si="0"/>
        <v>37.058823529411768</v>
      </c>
    </row>
    <row r="25" spans="1:6" ht="12" customHeight="1">
      <c r="A25" s="301" t="s">
        <v>134</v>
      </c>
      <c r="B25" s="302"/>
      <c r="C25" s="302"/>
      <c r="D25" s="150">
        <f>D26+D103+D215+D250+D298+D331+D348+D399+D447</f>
        <v>2249200</v>
      </c>
      <c r="E25" s="71">
        <f>E26+E103+E215+E250+E298+E331+E348+E399+E447</f>
        <v>610846.09000000008</v>
      </c>
      <c r="F25" s="179">
        <f t="shared" si="0"/>
        <v>27.158371420949674</v>
      </c>
    </row>
    <row r="26" spans="1:6" ht="12" customHeight="1">
      <c r="A26" s="303" t="s">
        <v>56</v>
      </c>
      <c r="B26" s="291"/>
      <c r="C26" s="291"/>
      <c r="D26" s="151">
        <f>SUM(D27)</f>
        <v>396300</v>
      </c>
      <c r="E26" s="72">
        <f>SUM(E27)</f>
        <v>198728.62</v>
      </c>
      <c r="F26" s="180">
        <f t="shared" si="0"/>
        <v>50.14600555134998</v>
      </c>
    </row>
    <row r="27" spans="1:6" ht="12" customHeight="1">
      <c r="A27" s="305" t="s">
        <v>135</v>
      </c>
      <c r="B27" s="279"/>
      <c r="C27" s="279"/>
      <c r="D27" s="152">
        <f>SUM(D28,D44,D50,D61,D67,D85,D93)</f>
        <v>396300</v>
      </c>
      <c r="E27" s="73">
        <f>SUM(E28,E44,E50,E61,E67,E85,E93)</f>
        <v>198728.62</v>
      </c>
      <c r="F27" s="181">
        <f t="shared" si="0"/>
        <v>50.14600555134998</v>
      </c>
    </row>
    <row r="28" spans="1:6" ht="12" customHeight="1">
      <c r="A28" s="306" t="s">
        <v>136</v>
      </c>
      <c r="B28" s="264"/>
      <c r="C28" s="264"/>
      <c r="D28" s="153">
        <f>D29</f>
        <v>197410</v>
      </c>
      <c r="E28" s="74">
        <f>E29</f>
        <v>85990.69</v>
      </c>
      <c r="F28" s="182">
        <f t="shared" si="0"/>
        <v>43.559439744693783</v>
      </c>
    </row>
    <row r="29" spans="1:6" ht="12" customHeight="1">
      <c r="A29" s="307" t="s">
        <v>51</v>
      </c>
      <c r="B29" s="272"/>
      <c r="C29" s="272"/>
      <c r="D29" s="154">
        <f>D32</f>
        <v>197410</v>
      </c>
      <c r="E29" s="78">
        <f>E32</f>
        <v>85990.69</v>
      </c>
      <c r="F29" s="183">
        <f t="shared" si="0"/>
        <v>43.559439744693783</v>
      </c>
    </row>
    <row r="30" spans="1:6" ht="12" customHeight="1">
      <c r="A30" s="293" t="s">
        <v>52</v>
      </c>
      <c r="B30" s="282"/>
      <c r="C30" s="282"/>
      <c r="D30" s="155">
        <f>D28-D31</f>
        <v>197410</v>
      </c>
      <c r="E30" s="125">
        <f>E28-E31</f>
        <v>85990.69</v>
      </c>
      <c r="F30" s="186">
        <f t="shared" si="0"/>
        <v>43.559439744693783</v>
      </c>
    </row>
    <row r="31" spans="1:6" ht="12" customHeight="1">
      <c r="A31" s="294" t="s">
        <v>137</v>
      </c>
      <c r="B31" s="295"/>
      <c r="C31" s="295"/>
      <c r="D31" s="155">
        <v>0</v>
      </c>
      <c r="E31" s="126">
        <v>0</v>
      </c>
      <c r="F31" s="187">
        <v>0</v>
      </c>
    </row>
    <row r="32" spans="1:6" ht="12" customHeight="1">
      <c r="A32" s="21"/>
      <c r="B32" s="67">
        <v>3</v>
      </c>
      <c r="C32" s="48" t="s">
        <v>53</v>
      </c>
      <c r="D32" s="158">
        <f>SUM(D33,D37,D42)</f>
        <v>197410</v>
      </c>
      <c r="E32" s="79">
        <f>SUM(E33,E37,E42)</f>
        <v>85990.69</v>
      </c>
      <c r="F32" s="180">
        <f t="shared" ref="F32:F56" si="3">E32/D32*100</f>
        <v>43.559439744693783</v>
      </c>
    </row>
    <row r="33" spans="1:6" ht="12" customHeight="1">
      <c r="A33" s="21"/>
      <c r="B33" s="27">
        <v>31</v>
      </c>
      <c r="C33" s="28" t="s">
        <v>138</v>
      </c>
      <c r="D33" s="158">
        <f>SUM(D34,D35,D36)</f>
        <v>102210</v>
      </c>
      <c r="E33" s="79">
        <f>SUM(E34,E35,E36)</f>
        <v>25018.400000000001</v>
      </c>
      <c r="F33" s="180">
        <f t="shared" si="3"/>
        <v>24.477448390568437</v>
      </c>
    </row>
    <row r="34" spans="1:6" ht="12" customHeight="1">
      <c r="A34" s="21"/>
      <c r="B34" s="29">
        <v>311</v>
      </c>
      <c r="C34" s="31" t="s">
        <v>139</v>
      </c>
      <c r="D34" s="157">
        <v>86270</v>
      </c>
      <c r="E34" s="97">
        <v>21472.2</v>
      </c>
      <c r="F34" s="180">
        <f t="shared" si="3"/>
        <v>24.889532861945057</v>
      </c>
    </row>
    <row r="35" spans="1:6" ht="12" customHeight="1">
      <c r="A35" s="21"/>
      <c r="B35" s="29">
        <v>312</v>
      </c>
      <c r="C35" s="31" t="s">
        <v>62</v>
      </c>
      <c r="D35" s="157">
        <v>2660</v>
      </c>
      <c r="E35" s="97">
        <v>0</v>
      </c>
      <c r="F35" s="180">
        <f t="shared" si="3"/>
        <v>0</v>
      </c>
    </row>
    <row r="36" spans="1:6" ht="12" customHeight="1">
      <c r="A36" s="21"/>
      <c r="B36" s="29">
        <v>313</v>
      </c>
      <c r="C36" s="31" t="s">
        <v>27</v>
      </c>
      <c r="D36" s="157">
        <v>13280</v>
      </c>
      <c r="E36" s="97">
        <v>3546.2</v>
      </c>
      <c r="F36" s="180">
        <f t="shared" si="3"/>
        <v>26.703313253012045</v>
      </c>
    </row>
    <row r="37" spans="1:6" ht="12" customHeight="1">
      <c r="A37" s="21"/>
      <c r="B37" s="27">
        <v>32</v>
      </c>
      <c r="C37" s="28" t="s">
        <v>54</v>
      </c>
      <c r="D37" s="158">
        <f>SUM(D38:D41)</f>
        <v>93600</v>
      </c>
      <c r="E37" s="79">
        <f>SUM(E38:E41)</f>
        <v>60113.93</v>
      </c>
      <c r="F37" s="180">
        <f t="shared" si="3"/>
        <v>64.22428418803419</v>
      </c>
    </row>
    <row r="38" spans="1:6" ht="12" customHeight="1">
      <c r="A38" s="21"/>
      <c r="B38" s="29">
        <v>321</v>
      </c>
      <c r="C38" s="31" t="s">
        <v>63</v>
      </c>
      <c r="D38" s="157">
        <v>4650</v>
      </c>
      <c r="E38" s="97">
        <v>1843.74</v>
      </c>
      <c r="F38" s="180">
        <f t="shared" si="3"/>
        <v>39.650322580645167</v>
      </c>
    </row>
    <row r="39" spans="1:6" ht="12" customHeight="1">
      <c r="A39" s="21"/>
      <c r="B39" s="29">
        <v>322</v>
      </c>
      <c r="C39" s="31" t="s">
        <v>58</v>
      </c>
      <c r="D39" s="157">
        <v>19920</v>
      </c>
      <c r="E39" s="97">
        <v>8189.47</v>
      </c>
      <c r="F39" s="180">
        <f t="shared" si="3"/>
        <v>41.11179718875502</v>
      </c>
    </row>
    <row r="40" spans="1:6" ht="12" customHeight="1">
      <c r="A40" s="21"/>
      <c r="B40" s="29">
        <v>323</v>
      </c>
      <c r="C40" s="31" t="s">
        <v>55</v>
      </c>
      <c r="D40" s="157">
        <v>59730</v>
      </c>
      <c r="E40" s="97">
        <v>37794.43</v>
      </c>
      <c r="F40" s="180">
        <f t="shared" si="3"/>
        <v>63.275456219655112</v>
      </c>
    </row>
    <row r="41" spans="1:6" ht="12" customHeight="1">
      <c r="A41" s="21"/>
      <c r="B41" s="29">
        <v>329</v>
      </c>
      <c r="C41" s="31" t="s">
        <v>140</v>
      </c>
      <c r="D41" s="157">
        <v>9300</v>
      </c>
      <c r="E41" s="97">
        <v>12286.29</v>
      </c>
      <c r="F41" s="180">
        <f t="shared" si="3"/>
        <v>132.11064516129034</v>
      </c>
    </row>
    <row r="42" spans="1:6" ht="12" customHeight="1">
      <c r="A42" s="21"/>
      <c r="B42" s="27">
        <v>34</v>
      </c>
      <c r="C42" s="28" t="s">
        <v>128</v>
      </c>
      <c r="D42" s="156">
        <f>SUM(D43:D43)</f>
        <v>1600</v>
      </c>
      <c r="E42" s="77">
        <f>SUM(E43:E43)</f>
        <v>858.36</v>
      </c>
      <c r="F42" s="180">
        <f t="shared" si="3"/>
        <v>53.647500000000001</v>
      </c>
    </row>
    <row r="43" spans="1:6" ht="12" customHeight="1">
      <c r="A43" s="21"/>
      <c r="B43" s="29">
        <v>343</v>
      </c>
      <c r="C43" s="31" t="s">
        <v>127</v>
      </c>
      <c r="D43" s="157">
        <v>1600</v>
      </c>
      <c r="E43" s="97">
        <v>858.36</v>
      </c>
      <c r="F43" s="180">
        <f t="shared" si="3"/>
        <v>53.647500000000001</v>
      </c>
    </row>
    <row r="44" spans="1:6" ht="12" customHeight="1">
      <c r="A44" s="264" t="s">
        <v>141</v>
      </c>
      <c r="B44" s="264"/>
      <c r="C44" s="264"/>
      <c r="D44" s="153">
        <f t="shared" ref="D44:E47" si="4">D45</f>
        <v>3120</v>
      </c>
      <c r="E44" s="74">
        <f t="shared" si="4"/>
        <v>0</v>
      </c>
      <c r="F44" s="182">
        <f t="shared" si="3"/>
        <v>0</v>
      </c>
    </row>
    <row r="45" spans="1:6" ht="12" customHeight="1">
      <c r="A45" s="272" t="s">
        <v>51</v>
      </c>
      <c r="B45" s="272"/>
      <c r="C45" s="272"/>
      <c r="D45" s="154">
        <f t="shared" si="4"/>
        <v>3120</v>
      </c>
      <c r="E45" s="75">
        <f t="shared" si="4"/>
        <v>0</v>
      </c>
      <c r="F45" s="183">
        <f t="shared" si="3"/>
        <v>0</v>
      </c>
    </row>
    <row r="46" spans="1:6" ht="12" customHeight="1">
      <c r="A46" s="282" t="s">
        <v>52</v>
      </c>
      <c r="B46" s="282"/>
      <c r="C46" s="282"/>
      <c r="D46" s="155">
        <f t="shared" si="4"/>
        <v>3120</v>
      </c>
      <c r="E46" s="76">
        <f t="shared" si="4"/>
        <v>0</v>
      </c>
      <c r="F46" s="184">
        <f t="shared" si="3"/>
        <v>0</v>
      </c>
    </row>
    <row r="47" spans="1:6" ht="12" customHeight="1">
      <c r="A47" s="21"/>
      <c r="B47" s="27">
        <v>3</v>
      </c>
      <c r="C47" s="28" t="s">
        <v>53</v>
      </c>
      <c r="D47" s="151">
        <f t="shared" si="4"/>
        <v>3120</v>
      </c>
      <c r="E47" s="72">
        <f t="shared" si="4"/>
        <v>0</v>
      </c>
      <c r="F47" s="180">
        <f t="shared" si="3"/>
        <v>0</v>
      </c>
    </row>
    <row r="48" spans="1:6" ht="12" customHeight="1">
      <c r="A48" s="21"/>
      <c r="B48" s="27">
        <v>38</v>
      </c>
      <c r="C48" s="28" t="s">
        <v>133</v>
      </c>
      <c r="D48" s="156">
        <f>SUM(D49:D49)</f>
        <v>3120</v>
      </c>
      <c r="E48" s="77">
        <f>SUM(E49:E49)</f>
        <v>0</v>
      </c>
      <c r="F48" s="180">
        <f t="shared" si="3"/>
        <v>0</v>
      </c>
    </row>
    <row r="49" spans="1:6" ht="12" customHeight="1">
      <c r="A49" s="21"/>
      <c r="B49" s="29">
        <v>385</v>
      </c>
      <c r="C49" s="31" t="s">
        <v>246</v>
      </c>
      <c r="D49" s="157">
        <v>3120</v>
      </c>
      <c r="E49" s="97">
        <v>0</v>
      </c>
      <c r="F49" s="180">
        <f t="shared" si="3"/>
        <v>0</v>
      </c>
    </row>
    <row r="50" spans="1:6" ht="12" customHeight="1">
      <c r="A50" s="264" t="s">
        <v>142</v>
      </c>
      <c r="B50" s="264"/>
      <c r="C50" s="264"/>
      <c r="D50" s="153">
        <f>SUM(D51,D58)</f>
        <v>17870</v>
      </c>
      <c r="E50" s="74">
        <f>SUM(E51,E58)</f>
        <v>6303.2699999999995</v>
      </c>
      <c r="F50" s="182">
        <f t="shared" si="3"/>
        <v>35.272915500839389</v>
      </c>
    </row>
    <row r="51" spans="1:6" ht="12" customHeight="1">
      <c r="A51" s="272" t="s">
        <v>143</v>
      </c>
      <c r="B51" s="272"/>
      <c r="C51" s="272"/>
      <c r="D51" s="154">
        <f>D53</f>
        <v>16540</v>
      </c>
      <c r="E51" s="75">
        <f>E53</f>
        <v>6303.2699999999995</v>
      </c>
      <c r="F51" s="183">
        <f t="shared" si="3"/>
        <v>38.109250302297461</v>
      </c>
    </row>
    <row r="52" spans="1:6" ht="12" customHeight="1">
      <c r="A52" s="282" t="s">
        <v>52</v>
      </c>
      <c r="B52" s="282"/>
      <c r="C52" s="282"/>
      <c r="D52" s="155">
        <f t="shared" ref="D52:E53" si="5">D53</f>
        <v>16540</v>
      </c>
      <c r="E52" s="76">
        <f t="shared" si="5"/>
        <v>6303.2699999999995</v>
      </c>
      <c r="F52" s="184">
        <f t="shared" si="3"/>
        <v>38.109250302297461</v>
      </c>
    </row>
    <row r="53" spans="1:6" ht="12" customHeight="1">
      <c r="A53" s="21"/>
      <c r="B53" s="27">
        <v>3</v>
      </c>
      <c r="C53" s="28" t="s">
        <v>53</v>
      </c>
      <c r="D53" s="151">
        <f t="shared" si="5"/>
        <v>16540</v>
      </c>
      <c r="E53" s="72">
        <f t="shared" si="5"/>
        <v>6303.2699999999995</v>
      </c>
      <c r="F53" s="180">
        <f t="shared" si="3"/>
        <v>38.109250302297461</v>
      </c>
    </row>
    <row r="54" spans="1:6" ht="12" customHeight="1">
      <c r="A54" s="21"/>
      <c r="B54" s="27">
        <v>32</v>
      </c>
      <c r="C54" s="28" t="s">
        <v>54</v>
      </c>
      <c r="D54" s="156">
        <f>SUM(D55:D57)</f>
        <v>16540</v>
      </c>
      <c r="E54" s="77">
        <f>SUM(E55:E57)</f>
        <v>6303.2699999999995</v>
      </c>
      <c r="F54" s="180">
        <f t="shared" si="3"/>
        <v>38.109250302297461</v>
      </c>
    </row>
    <row r="55" spans="1:6" ht="12" customHeight="1">
      <c r="A55" s="21"/>
      <c r="B55" s="29">
        <v>322</v>
      </c>
      <c r="C55" s="32" t="s">
        <v>58</v>
      </c>
      <c r="D55" s="157">
        <v>3320</v>
      </c>
      <c r="E55" s="97">
        <v>4654.1899999999996</v>
      </c>
      <c r="F55" s="180">
        <f t="shared" si="3"/>
        <v>140.18644578313251</v>
      </c>
    </row>
    <row r="56" spans="1:6" ht="12" customHeight="1">
      <c r="A56" s="21"/>
      <c r="B56" s="29">
        <v>323</v>
      </c>
      <c r="C56" s="31" t="s">
        <v>55</v>
      </c>
      <c r="D56" s="157">
        <v>7970</v>
      </c>
      <c r="E56" s="97">
        <v>1649.08</v>
      </c>
      <c r="F56" s="180">
        <f t="shared" si="3"/>
        <v>20.691091593475534</v>
      </c>
    </row>
    <row r="57" spans="1:6" ht="12" customHeight="1">
      <c r="A57" s="21"/>
      <c r="B57" s="29">
        <v>329</v>
      </c>
      <c r="C57" s="31" t="s">
        <v>249</v>
      </c>
      <c r="D57" s="157">
        <v>5250</v>
      </c>
      <c r="E57" s="97">
        <v>0</v>
      </c>
      <c r="F57" s="180">
        <v>100</v>
      </c>
    </row>
    <row r="58" spans="1:6" ht="12" customHeight="1">
      <c r="A58" s="21"/>
      <c r="B58" s="27">
        <v>4</v>
      </c>
      <c r="C58" s="28" t="s">
        <v>59</v>
      </c>
      <c r="D58" s="158">
        <f t="shared" ref="D58:E59" si="6">SUM(D59)</f>
        <v>1330</v>
      </c>
      <c r="E58" s="79">
        <f t="shared" si="6"/>
        <v>0</v>
      </c>
      <c r="F58" s="188">
        <f t="shared" ref="F58:F121" si="7">E58/D58*100</f>
        <v>0</v>
      </c>
    </row>
    <row r="59" spans="1:6" ht="12" customHeight="1">
      <c r="A59" s="21"/>
      <c r="B59" s="27">
        <v>45</v>
      </c>
      <c r="C59" s="28" t="s">
        <v>60</v>
      </c>
      <c r="D59" s="158">
        <f t="shared" si="6"/>
        <v>1330</v>
      </c>
      <c r="E59" s="79">
        <f t="shared" si="6"/>
        <v>0</v>
      </c>
      <c r="F59" s="188">
        <f t="shared" si="7"/>
        <v>0</v>
      </c>
    </row>
    <row r="60" spans="1:6" ht="12" customHeight="1">
      <c r="A60" s="21"/>
      <c r="B60" s="29">
        <v>451</v>
      </c>
      <c r="C60" s="31" t="s">
        <v>40</v>
      </c>
      <c r="D60" s="157">
        <v>1330</v>
      </c>
      <c r="E60" s="97">
        <v>0</v>
      </c>
      <c r="F60" s="180">
        <f t="shared" si="7"/>
        <v>0</v>
      </c>
    </row>
    <row r="61" spans="1:6" ht="12" customHeight="1">
      <c r="A61" s="264" t="s">
        <v>144</v>
      </c>
      <c r="B61" s="264"/>
      <c r="C61" s="264"/>
      <c r="D61" s="153">
        <f>D62</f>
        <v>12610</v>
      </c>
      <c r="E61" s="80">
        <f>E62</f>
        <v>5034.5600000000004</v>
      </c>
      <c r="F61" s="189">
        <f t="shared" si="7"/>
        <v>39.925138778747026</v>
      </c>
    </row>
    <row r="62" spans="1:6" ht="12" customHeight="1">
      <c r="A62" s="272" t="s">
        <v>51</v>
      </c>
      <c r="B62" s="272"/>
      <c r="C62" s="272"/>
      <c r="D62" s="154">
        <f>D64</f>
        <v>12610</v>
      </c>
      <c r="E62" s="75">
        <f>E64</f>
        <v>5034.5600000000004</v>
      </c>
      <c r="F62" s="183">
        <f t="shared" si="7"/>
        <v>39.925138778747026</v>
      </c>
    </row>
    <row r="63" spans="1:6" ht="12" customHeight="1">
      <c r="A63" s="282" t="s">
        <v>52</v>
      </c>
      <c r="B63" s="282"/>
      <c r="C63" s="282"/>
      <c r="D63" s="155">
        <f t="shared" ref="D63:E65" si="8">D64</f>
        <v>12610</v>
      </c>
      <c r="E63" s="76">
        <f t="shared" si="8"/>
        <v>5034.5600000000004</v>
      </c>
      <c r="F63" s="184">
        <f t="shared" si="7"/>
        <v>39.925138778747026</v>
      </c>
    </row>
    <row r="64" spans="1:6" ht="12" customHeight="1">
      <c r="A64" s="21"/>
      <c r="B64" s="27">
        <v>3</v>
      </c>
      <c r="C64" s="28" t="s">
        <v>57</v>
      </c>
      <c r="D64" s="158">
        <f t="shared" si="8"/>
        <v>12610</v>
      </c>
      <c r="E64" s="79">
        <f t="shared" si="8"/>
        <v>5034.5600000000004</v>
      </c>
      <c r="F64" s="180">
        <f t="shared" si="7"/>
        <v>39.925138778747026</v>
      </c>
    </row>
    <row r="65" spans="1:6" ht="12" customHeight="1">
      <c r="A65" s="21"/>
      <c r="B65" s="27">
        <v>32</v>
      </c>
      <c r="C65" s="28" t="s">
        <v>61</v>
      </c>
      <c r="D65" s="158">
        <f t="shared" si="8"/>
        <v>12610</v>
      </c>
      <c r="E65" s="79">
        <f t="shared" si="8"/>
        <v>5034.5600000000004</v>
      </c>
      <c r="F65" s="180">
        <f t="shared" si="7"/>
        <v>39.925138778747026</v>
      </c>
    </row>
    <row r="66" spans="1:6" ht="12" customHeight="1">
      <c r="A66" s="21"/>
      <c r="B66" s="29">
        <v>323</v>
      </c>
      <c r="C66" s="31" t="s">
        <v>55</v>
      </c>
      <c r="D66" s="157">
        <v>12610</v>
      </c>
      <c r="E66" s="97">
        <v>5034.5600000000004</v>
      </c>
      <c r="F66" s="180">
        <f t="shared" si="7"/>
        <v>39.925138778747026</v>
      </c>
    </row>
    <row r="67" spans="1:6" ht="12" customHeight="1">
      <c r="A67" s="264" t="s">
        <v>145</v>
      </c>
      <c r="B67" s="264"/>
      <c r="C67" s="264"/>
      <c r="D67" s="153">
        <f>D68</f>
        <v>52450</v>
      </c>
      <c r="E67" s="74">
        <f>E68</f>
        <v>18697.91</v>
      </c>
      <c r="F67" s="182">
        <f t="shared" si="7"/>
        <v>35.649018112488086</v>
      </c>
    </row>
    <row r="68" spans="1:6" ht="12" customHeight="1">
      <c r="A68" s="272" t="s">
        <v>51</v>
      </c>
      <c r="B68" s="272"/>
      <c r="C68" s="272"/>
      <c r="D68" s="154">
        <f>SUM(D72+D81)</f>
        <v>52450</v>
      </c>
      <c r="E68" s="75">
        <f>SUM(E72+E81)</f>
        <v>18697.91</v>
      </c>
      <c r="F68" s="183">
        <f t="shared" si="7"/>
        <v>35.649018112488086</v>
      </c>
    </row>
    <row r="69" spans="1:6" ht="12" customHeight="1">
      <c r="A69" s="282" t="s">
        <v>146</v>
      </c>
      <c r="B69" s="282"/>
      <c r="C69" s="282"/>
      <c r="D69" s="155">
        <f>D67-D70</f>
        <v>9960</v>
      </c>
      <c r="E69" s="76">
        <f>E67-E70</f>
        <v>-23792.09</v>
      </c>
      <c r="F69" s="184">
        <f t="shared" si="7"/>
        <v>-238.87640562248995</v>
      </c>
    </row>
    <row r="70" spans="1:6" ht="12" customHeight="1">
      <c r="A70" s="287" t="s">
        <v>147</v>
      </c>
      <c r="B70" s="287"/>
      <c r="C70" s="287"/>
      <c r="D70" s="155">
        <v>42490</v>
      </c>
      <c r="E70" s="76">
        <v>42490</v>
      </c>
      <c r="F70" s="184">
        <f t="shared" si="7"/>
        <v>100</v>
      </c>
    </row>
    <row r="71" spans="1:6" ht="12" customHeight="1">
      <c r="A71" s="282" t="s">
        <v>148</v>
      </c>
      <c r="B71" s="282"/>
      <c r="C71" s="282"/>
      <c r="D71" s="155">
        <v>0</v>
      </c>
      <c r="E71" s="76">
        <v>0</v>
      </c>
      <c r="F71" s="184" t="e">
        <f t="shared" si="7"/>
        <v>#DIV/0!</v>
      </c>
    </row>
    <row r="72" spans="1:6" ht="12" customHeight="1">
      <c r="A72" s="21"/>
      <c r="B72" s="27">
        <v>3</v>
      </c>
      <c r="C72" s="28" t="s">
        <v>53</v>
      </c>
      <c r="D72" s="158">
        <f>SUM(D73,D77)</f>
        <v>49130</v>
      </c>
      <c r="E72" s="79">
        <f>SUM(E73,E77)</f>
        <v>18697.91</v>
      </c>
      <c r="F72" s="180">
        <f t="shared" si="7"/>
        <v>38.05802971707714</v>
      </c>
    </row>
    <row r="73" spans="1:6" ht="12" customHeight="1">
      <c r="A73" s="21"/>
      <c r="B73" s="34">
        <v>31</v>
      </c>
      <c r="C73" s="28" t="s">
        <v>138</v>
      </c>
      <c r="D73" s="158">
        <f>SUM(D74:D76)</f>
        <v>38500</v>
      </c>
      <c r="E73" s="81">
        <f>SUM(E74:E76)</f>
        <v>18595.91</v>
      </c>
      <c r="F73" s="180">
        <f t="shared" si="7"/>
        <v>48.301064935064936</v>
      </c>
    </row>
    <row r="74" spans="1:6" ht="12" customHeight="1">
      <c r="A74" s="21"/>
      <c r="B74" s="29">
        <v>311</v>
      </c>
      <c r="C74" s="31" t="s">
        <v>139</v>
      </c>
      <c r="D74" s="157">
        <v>31860</v>
      </c>
      <c r="E74" s="97">
        <v>16598.23</v>
      </c>
      <c r="F74" s="180">
        <f t="shared" si="7"/>
        <v>52.097394852479596</v>
      </c>
    </row>
    <row r="75" spans="1:6" ht="12" customHeight="1">
      <c r="A75" s="21"/>
      <c r="B75" s="29">
        <v>312</v>
      </c>
      <c r="C75" s="31" t="s">
        <v>62</v>
      </c>
      <c r="D75" s="157">
        <v>3320</v>
      </c>
      <c r="E75" s="97">
        <v>600</v>
      </c>
      <c r="F75" s="180">
        <f t="shared" si="7"/>
        <v>18.072289156626507</v>
      </c>
    </row>
    <row r="76" spans="1:6" ht="12" customHeight="1">
      <c r="A76" s="21"/>
      <c r="B76" s="29">
        <v>313</v>
      </c>
      <c r="C76" s="31" t="s">
        <v>27</v>
      </c>
      <c r="D76" s="157">
        <v>3320</v>
      </c>
      <c r="E76" s="97">
        <v>1397.68</v>
      </c>
      <c r="F76" s="180">
        <f t="shared" si="7"/>
        <v>42.098795180722895</v>
      </c>
    </row>
    <row r="77" spans="1:6" ht="12" customHeight="1">
      <c r="A77" s="21"/>
      <c r="B77" s="27">
        <v>32</v>
      </c>
      <c r="C77" s="28" t="s">
        <v>54</v>
      </c>
      <c r="D77" s="158">
        <f>SUM(D78:D80)</f>
        <v>10630</v>
      </c>
      <c r="E77" s="79">
        <f>SUM(E78:E80)</f>
        <v>102</v>
      </c>
      <c r="F77" s="180">
        <f t="shared" si="7"/>
        <v>0.95954844778927562</v>
      </c>
    </row>
    <row r="78" spans="1:6" ht="12" customHeight="1">
      <c r="A78" s="21"/>
      <c r="B78" s="29">
        <v>321</v>
      </c>
      <c r="C78" s="32" t="s">
        <v>63</v>
      </c>
      <c r="D78" s="157">
        <v>6640</v>
      </c>
      <c r="E78" s="97">
        <v>0</v>
      </c>
      <c r="F78" s="180">
        <f t="shared" si="7"/>
        <v>0</v>
      </c>
    </row>
    <row r="79" spans="1:6" ht="12" customHeight="1">
      <c r="A79" s="21"/>
      <c r="B79" s="29">
        <v>322</v>
      </c>
      <c r="C79" s="31" t="s">
        <v>58</v>
      </c>
      <c r="D79" s="157">
        <v>2660</v>
      </c>
      <c r="E79" s="97">
        <v>70</v>
      </c>
      <c r="F79" s="180">
        <f t="shared" si="7"/>
        <v>2.6315789473684208</v>
      </c>
    </row>
    <row r="80" spans="1:6" ht="12" customHeight="1">
      <c r="A80" s="21"/>
      <c r="B80" s="29">
        <v>323</v>
      </c>
      <c r="C80" s="31" t="s">
        <v>55</v>
      </c>
      <c r="D80" s="157">
        <v>1330</v>
      </c>
      <c r="E80" s="97">
        <v>32</v>
      </c>
      <c r="F80" s="180">
        <f t="shared" si="7"/>
        <v>2.4060150375939853</v>
      </c>
    </row>
    <row r="81" spans="1:6" ht="12" customHeight="1">
      <c r="A81" s="21"/>
      <c r="B81" s="27">
        <v>4</v>
      </c>
      <c r="C81" s="28" t="s">
        <v>89</v>
      </c>
      <c r="D81" s="158">
        <f t="shared" ref="D81:E82" si="9">D82</f>
        <v>3320</v>
      </c>
      <c r="E81" s="79">
        <f t="shared" si="9"/>
        <v>0</v>
      </c>
      <c r="F81" s="180">
        <f t="shared" si="7"/>
        <v>0</v>
      </c>
    </row>
    <row r="82" spans="1:6" ht="12" customHeight="1">
      <c r="A82" s="21"/>
      <c r="B82" s="27">
        <v>42</v>
      </c>
      <c r="C82" s="28" t="s">
        <v>90</v>
      </c>
      <c r="D82" s="158">
        <f t="shared" si="9"/>
        <v>3320</v>
      </c>
      <c r="E82" s="79">
        <f t="shared" si="9"/>
        <v>0</v>
      </c>
      <c r="F82" s="180">
        <f t="shared" si="7"/>
        <v>0</v>
      </c>
    </row>
    <row r="83" spans="1:6" ht="12" customHeight="1">
      <c r="A83" s="21"/>
      <c r="B83" s="29">
        <v>422</v>
      </c>
      <c r="C83" s="31" t="s">
        <v>37</v>
      </c>
      <c r="D83" s="157">
        <v>3320</v>
      </c>
      <c r="E83" s="97">
        <v>0</v>
      </c>
      <c r="F83" s="180">
        <f t="shared" si="7"/>
        <v>0</v>
      </c>
    </row>
    <row r="84" spans="1:6" ht="12" customHeight="1">
      <c r="A84" s="21"/>
      <c r="B84" s="29">
        <v>423</v>
      </c>
      <c r="C84" s="31" t="s">
        <v>164</v>
      </c>
      <c r="D84" s="157">
        <v>0</v>
      </c>
      <c r="E84" s="97">
        <v>0</v>
      </c>
      <c r="F84" s="180" t="e">
        <f t="shared" si="7"/>
        <v>#DIV/0!</v>
      </c>
    </row>
    <row r="85" spans="1:6" ht="33" customHeight="1">
      <c r="A85" s="264" t="s">
        <v>272</v>
      </c>
      <c r="B85" s="292"/>
      <c r="C85" s="292"/>
      <c r="D85" s="153">
        <f>D86</f>
        <v>12620</v>
      </c>
      <c r="E85" s="74">
        <f>E86</f>
        <v>1777.45</v>
      </c>
      <c r="F85" s="182">
        <f t="shared" si="7"/>
        <v>14.084389857369256</v>
      </c>
    </row>
    <row r="86" spans="1:6" ht="12" customHeight="1">
      <c r="A86" s="272" t="s">
        <v>143</v>
      </c>
      <c r="B86" s="272"/>
      <c r="C86" s="272"/>
      <c r="D86" s="154">
        <f>D88</f>
        <v>12620</v>
      </c>
      <c r="E86" s="75">
        <f>E88</f>
        <v>1777.45</v>
      </c>
      <c r="F86" s="183">
        <f t="shared" si="7"/>
        <v>14.084389857369256</v>
      </c>
    </row>
    <row r="87" spans="1:6" ht="12" customHeight="1">
      <c r="A87" s="282" t="s">
        <v>52</v>
      </c>
      <c r="B87" s="282"/>
      <c r="C87" s="282"/>
      <c r="D87" s="155">
        <f t="shared" ref="D87:E88" si="10">D88</f>
        <v>12620</v>
      </c>
      <c r="E87" s="76">
        <f t="shared" si="10"/>
        <v>1777.45</v>
      </c>
      <c r="F87" s="184">
        <f t="shared" si="7"/>
        <v>14.084389857369256</v>
      </c>
    </row>
    <row r="88" spans="1:6" ht="12" customHeight="1">
      <c r="A88" s="21"/>
      <c r="B88" s="27">
        <v>4</v>
      </c>
      <c r="C88" s="28" t="s">
        <v>89</v>
      </c>
      <c r="D88" s="158">
        <f t="shared" si="10"/>
        <v>12620</v>
      </c>
      <c r="E88" s="79">
        <f t="shared" si="10"/>
        <v>1777.45</v>
      </c>
      <c r="F88" s="180">
        <f t="shared" si="7"/>
        <v>14.084389857369256</v>
      </c>
    </row>
    <row r="89" spans="1:6" ht="12" customHeight="1">
      <c r="A89" s="21"/>
      <c r="B89" s="27">
        <v>42</v>
      </c>
      <c r="C89" s="28" t="s">
        <v>90</v>
      </c>
      <c r="D89" s="159">
        <f>SUM(D90,D91,D92)</f>
        <v>12620</v>
      </c>
      <c r="E89" s="127">
        <f>SUM(E90,E91,E92)</f>
        <v>1777.45</v>
      </c>
      <c r="F89" s="180">
        <f t="shared" si="7"/>
        <v>14.084389857369256</v>
      </c>
    </row>
    <row r="90" spans="1:6" ht="12" customHeight="1">
      <c r="A90" s="21"/>
      <c r="B90" s="29">
        <v>422</v>
      </c>
      <c r="C90" s="31" t="s">
        <v>37</v>
      </c>
      <c r="D90" s="157">
        <v>6640</v>
      </c>
      <c r="E90" s="97">
        <v>1777.45</v>
      </c>
      <c r="F90" s="180">
        <f t="shared" si="7"/>
        <v>26.768825301204817</v>
      </c>
    </row>
    <row r="91" spans="1:6" ht="12" customHeight="1">
      <c r="A91" s="21"/>
      <c r="B91" s="29">
        <v>423</v>
      </c>
      <c r="C91" s="31" t="s">
        <v>164</v>
      </c>
      <c r="D91" s="157">
        <v>0</v>
      </c>
      <c r="E91" s="97">
        <v>0</v>
      </c>
      <c r="F91" s="180" t="e">
        <f t="shared" si="7"/>
        <v>#DIV/0!</v>
      </c>
    </row>
    <row r="92" spans="1:6" ht="12" customHeight="1">
      <c r="A92" s="21"/>
      <c r="B92" s="29">
        <v>426</v>
      </c>
      <c r="C92" s="31" t="s">
        <v>38</v>
      </c>
      <c r="D92" s="157">
        <v>5980</v>
      </c>
      <c r="E92" s="97">
        <v>0</v>
      </c>
      <c r="F92" s="180">
        <f t="shared" si="7"/>
        <v>0</v>
      </c>
    </row>
    <row r="93" spans="1:6" ht="28.5" customHeight="1">
      <c r="A93" s="264" t="s">
        <v>170</v>
      </c>
      <c r="B93" s="264"/>
      <c r="C93" s="264"/>
      <c r="D93" s="153">
        <f>D94</f>
        <v>100220</v>
      </c>
      <c r="E93" s="74">
        <f>E94</f>
        <v>80924.740000000005</v>
      </c>
      <c r="F93" s="182">
        <f t="shared" si="7"/>
        <v>80.747096387946527</v>
      </c>
    </row>
    <row r="94" spans="1:6" ht="12" customHeight="1">
      <c r="A94" s="272" t="s">
        <v>143</v>
      </c>
      <c r="B94" s="272"/>
      <c r="C94" s="272"/>
      <c r="D94" s="154">
        <f>D97</f>
        <v>100220</v>
      </c>
      <c r="E94" s="75">
        <f>E97</f>
        <v>80924.740000000005</v>
      </c>
      <c r="F94" s="183">
        <f t="shared" si="7"/>
        <v>80.747096387946527</v>
      </c>
    </row>
    <row r="95" spans="1:6" ht="12" customHeight="1">
      <c r="A95" s="282" t="s">
        <v>64</v>
      </c>
      <c r="B95" s="282"/>
      <c r="C95" s="282"/>
      <c r="D95" s="155">
        <f>D93-D96</f>
        <v>-79681</v>
      </c>
      <c r="E95" s="76">
        <f>E93-E96</f>
        <v>-98976.26</v>
      </c>
      <c r="F95" s="184">
        <f t="shared" si="7"/>
        <v>124.21563484394021</v>
      </c>
    </row>
    <row r="96" spans="1:6" ht="12" customHeight="1">
      <c r="A96" s="282" t="s">
        <v>65</v>
      </c>
      <c r="B96" s="282"/>
      <c r="C96" s="282"/>
      <c r="D96" s="155">
        <v>179901</v>
      </c>
      <c r="E96" s="76">
        <v>179901</v>
      </c>
      <c r="F96" s="184">
        <f t="shared" si="7"/>
        <v>100</v>
      </c>
    </row>
    <row r="97" spans="1:6" ht="12" customHeight="1">
      <c r="A97" s="21"/>
      <c r="B97" s="27">
        <v>4</v>
      </c>
      <c r="C97" s="28" t="s">
        <v>89</v>
      </c>
      <c r="D97" s="151">
        <f>SUM(D98,D100)</f>
        <v>100220</v>
      </c>
      <c r="E97" s="72">
        <f>SUM(E98,E100)</f>
        <v>80924.740000000005</v>
      </c>
      <c r="F97" s="180">
        <f t="shared" si="7"/>
        <v>80.747096387946527</v>
      </c>
    </row>
    <row r="98" spans="1:6" ht="12" customHeight="1">
      <c r="A98" s="21"/>
      <c r="B98" s="27">
        <v>45</v>
      </c>
      <c r="C98" s="28" t="s">
        <v>171</v>
      </c>
      <c r="D98" s="156">
        <f>SUM(D99:D99)</f>
        <v>90260</v>
      </c>
      <c r="E98" s="77">
        <f>SUM(E99:E99)</f>
        <v>80924.740000000005</v>
      </c>
      <c r="F98" s="180">
        <f t="shared" si="7"/>
        <v>89.657367604697541</v>
      </c>
    </row>
    <row r="99" spans="1:6" ht="12" customHeight="1">
      <c r="A99" s="21"/>
      <c r="B99" s="29">
        <v>451</v>
      </c>
      <c r="C99" s="31" t="s">
        <v>40</v>
      </c>
      <c r="D99" s="157">
        <v>90260</v>
      </c>
      <c r="E99" s="97">
        <v>80924.740000000005</v>
      </c>
      <c r="F99" s="180">
        <f t="shared" si="7"/>
        <v>89.657367604697541</v>
      </c>
    </row>
    <row r="100" spans="1:6" ht="12" customHeight="1">
      <c r="A100" s="21"/>
      <c r="B100" s="27">
        <v>42</v>
      </c>
      <c r="C100" s="28" t="s">
        <v>172</v>
      </c>
      <c r="D100" s="156">
        <f>SUM(D101:D102)</f>
        <v>9960</v>
      </c>
      <c r="E100" s="77">
        <f t="shared" ref="E100" si="11">SUM(E101:E102)</f>
        <v>0</v>
      </c>
      <c r="F100" s="180">
        <f t="shared" si="7"/>
        <v>0</v>
      </c>
    </row>
    <row r="101" spans="1:6" ht="12" customHeight="1">
      <c r="A101" s="21"/>
      <c r="B101" s="35">
        <v>422</v>
      </c>
      <c r="C101" s="32" t="s">
        <v>37</v>
      </c>
      <c r="D101" s="157">
        <v>3320</v>
      </c>
      <c r="E101" s="97">
        <v>0</v>
      </c>
      <c r="F101" s="190">
        <f t="shared" si="7"/>
        <v>0</v>
      </c>
    </row>
    <row r="102" spans="1:6" ht="12" customHeight="1">
      <c r="A102" s="21"/>
      <c r="B102" s="29">
        <v>426</v>
      </c>
      <c r="C102" s="31" t="s">
        <v>66</v>
      </c>
      <c r="D102" s="157">
        <v>6640</v>
      </c>
      <c r="E102" s="97">
        <v>0</v>
      </c>
      <c r="F102" s="180">
        <f t="shared" si="7"/>
        <v>0</v>
      </c>
    </row>
    <row r="103" spans="1:6" ht="12" customHeight="1">
      <c r="A103" s="291" t="s">
        <v>67</v>
      </c>
      <c r="B103" s="291"/>
      <c r="C103" s="291"/>
      <c r="D103" s="160">
        <f>SUM(D104,D152,D194)</f>
        <v>1225290</v>
      </c>
      <c r="E103" s="69">
        <f>SUM(E104,E152,E194)</f>
        <v>128988.16</v>
      </c>
      <c r="F103" s="180">
        <f t="shared" si="7"/>
        <v>10.52715357180749</v>
      </c>
    </row>
    <row r="104" spans="1:6" ht="12" customHeight="1">
      <c r="A104" s="279" t="s">
        <v>176</v>
      </c>
      <c r="B104" s="279"/>
      <c r="C104" s="279"/>
      <c r="D104" s="152">
        <f>SUM(D105,D114,D121,D138,D145,D129)</f>
        <v>88470</v>
      </c>
      <c r="E104" s="73">
        <f>SUM(E105,E114,E121,E138,E145,E129)</f>
        <v>50834.12</v>
      </c>
      <c r="F104" s="181">
        <f t="shared" si="7"/>
        <v>57.459161297615012</v>
      </c>
    </row>
    <row r="105" spans="1:6" ht="12" customHeight="1">
      <c r="A105" s="264" t="s">
        <v>175</v>
      </c>
      <c r="B105" s="264"/>
      <c r="C105" s="264"/>
      <c r="D105" s="153">
        <f>D110</f>
        <v>9300</v>
      </c>
      <c r="E105" s="74">
        <f>E110</f>
        <v>4233</v>
      </c>
      <c r="F105" s="182">
        <f t="shared" si="7"/>
        <v>45.516129032258064</v>
      </c>
    </row>
    <row r="106" spans="1:6" ht="12" customHeight="1">
      <c r="A106" s="272" t="s">
        <v>143</v>
      </c>
      <c r="B106" s="272"/>
      <c r="C106" s="272"/>
      <c r="D106" s="154">
        <f>D110</f>
        <v>9300</v>
      </c>
      <c r="E106" s="75">
        <f>E110</f>
        <v>4233</v>
      </c>
      <c r="F106" s="183">
        <f t="shared" si="7"/>
        <v>45.516129032258064</v>
      </c>
    </row>
    <row r="107" spans="1:6" ht="12" customHeight="1">
      <c r="A107" s="282" t="s">
        <v>52</v>
      </c>
      <c r="B107" s="282"/>
      <c r="C107" s="282"/>
      <c r="D107" s="155">
        <v>0</v>
      </c>
      <c r="E107" s="76">
        <v>0</v>
      </c>
      <c r="F107" s="184" t="e">
        <f t="shared" si="7"/>
        <v>#DIV/0!</v>
      </c>
    </row>
    <row r="108" spans="1:6" ht="12" customHeight="1">
      <c r="A108" s="282" t="s">
        <v>65</v>
      </c>
      <c r="B108" s="282"/>
      <c r="C108" s="282"/>
      <c r="D108" s="155">
        <v>0</v>
      </c>
      <c r="E108" s="76">
        <v>0</v>
      </c>
      <c r="F108" s="184" t="e">
        <f t="shared" si="7"/>
        <v>#DIV/0!</v>
      </c>
    </row>
    <row r="109" spans="1:6" ht="12" customHeight="1">
      <c r="A109" s="282" t="s">
        <v>177</v>
      </c>
      <c r="B109" s="282"/>
      <c r="C109" s="282"/>
      <c r="D109" s="155">
        <f t="shared" ref="D109:E110" si="12">D110</f>
        <v>9300</v>
      </c>
      <c r="E109" s="76">
        <f t="shared" si="12"/>
        <v>4233</v>
      </c>
      <c r="F109" s="184">
        <f t="shared" si="7"/>
        <v>45.516129032258064</v>
      </c>
    </row>
    <row r="110" spans="1:6" ht="12" customHeight="1">
      <c r="A110" s="21"/>
      <c r="B110" s="27">
        <v>3</v>
      </c>
      <c r="C110" s="28" t="s">
        <v>53</v>
      </c>
      <c r="D110" s="151">
        <f t="shared" si="12"/>
        <v>9300</v>
      </c>
      <c r="E110" s="72">
        <f t="shared" si="12"/>
        <v>4233</v>
      </c>
      <c r="F110" s="180">
        <f t="shared" si="7"/>
        <v>45.516129032258064</v>
      </c>
    </row>
    <row r="111" spans="1:6" ht="12" customHeight="1">
      <c r="A111" s="21"/>
      <c r="B111" s="27">
        <v>32</v>
      </c>
      <c r="C111" s="28" t="s">
        <v>54</v>
      </c>
      <c r="D111" s="156">
        <f>SUM(D112,D113)</f>
        <v>9300</v>
      </c>
      <c r="E111" s="77">
        <f>SUM(E112,E113)</f>
        <v>4233</v>
      </c>
      <c r="F111" s="180">
        <f t="shared" si="7"/>
        <v>45.516129032258064</v>
      </c>
    </row>
    <row r="112" spans="1:6" ht="12" customHeight="1">
      <c r="A112" s="21"/>
      <c r="B112" s="29">
        <v>322</v>
      </c>
      <c r="C112" s="31" t="s">
        <v>58</v>
      </c>
      <c r="D112" s="157">
        <v>6640</v>
      </c>
      <c r="E112" s="97">
        <v>1595</v>
      </c>
      <c r="F112" s="180">
        <f t="shared" si="7"/>
        <v>24.021084337349397</v>
      </c>
    </row>
    <row r="113" spans="1:6" ht="12" customHeight="1">
      <c r="A113" s="21"/>
      <c r="B113" s="36">
        <v>323</v>
      </c>
      <c r="C113" s="31" t="s">
        <v>55</v>
      </c>
      <c r="D113" s="157">
        <v>2660</v>
      </c>
      <c r="E113" s="97">
        <v>2638</v>
      </c>
      <c r="F113" s="180">
        <f t="shared" si="7"/>
        <v>99.172932330827066</v>
      </c>
    </row>
    <row r="114" spans="1:6" ht="12" customHeight="1">
      <c r="A114" s="264" t="s">
        <v>243</v>
      </c>
      <c r="B114" s="264"/>
      <c r="C114" s="264"/>
      <c r="D114" s="153">
        <f>D115</f>
        <v>5980</v>
      </c>
      <c r="E114" s="74">
        <f>E115</f>
        <v>3872.04</v>
      </c>
      <c r="F114" s="182">
        <f t="shared" si="7"/>
        <v>64.749832775919742</v>
      </c>
    </row>
    <row r="115" spans="1:6" ht="12" customHeight="1">
      <c r="A115" s="272" t="s">
        <v>143</v>
      </c>
      <c r="B115" s="272"/>
      <c r="C115" s="272"/>
      <c r="D115" s="154">
        <f>D117</f>
        <v>5980</v>
      </c>
      <c r="E115" s="75">
        <f>E117</f>
        <v>3872.04</v>
      </c>
      <c r="F115" s="183">
        <f t="shared" si="7"/>
        <v>64.749832775919742</v>
      </c>
    </row>
    <row r="116" spans="1:6" ht="12" customHeight="1">
      <c r="A116" s="282" t="s">
        <v>52</v>
      </c>
      <c r="B116" s="282"/>
      <c r="C116" s="282"/>
      <c r="D116" s="155">
        <f t="shared" ref="D116:E117" si="13">D117</f>
        <v>5980</v>
      </c>
      <c r="E116" s="76">
        <f t="shared" si="13"/>
        <v>3872.04</v>
      </c>
      <c r="F116" s="184">
        <f t="shared" si="7"/>
        <v>64.749832775919742</v>
      </c>
    </row>
    <row r="117" spans="1:6" ht="12" customHeight="1">
      <c r="A117" s="21"/>
      <c r="B117" s="27">
        <v>3</v>
      </c>
      <c r="C117" s="28" t="s">
        <v>53</v>
      </c>
      <c r="D117" s="151">
        <f t="shared" si="13"/>
        <v>5980</v>
      </c>
      <c r="E117" s="72">
        <f t="shared" si="13"/>
        <v>3872.04</v>
      </c>
      <c r="F117" s="180">
        <f t="shared" si="7"/>
        <v>64.749832775919742</v>
      </c>
    </row>
    <row r="118" spans="1:6" ht="12" customHeight="1">
      <c r="A118" s="21"/>
      <c r="B118" s="27">
        <v>32</v>
      </c>
      <c r="C118" s="28" t="s">
        <v>54</v>
      </c>
      <c r="D118" s="156">
        <f>SUM(D119,D120)</f>
        <v>5980</v>
      </c>
      <c r="E118" s="77">
        <f>SUM(E119,E120)</f>
        <v>3872.04</v>
      </c>
      <c r="F118" s="180">
        <f t="shared" si="7"/>
        <v>64.749832775919742</v>
      </c>
    </row>
    <row r="119" spans="1:6" ht="12" customHeight="1">
      <c r="A119" s="21"/>
      <c r="B119" s="29">
        <v>322</v>
      </c>
      <c r="C119" s="31" t="s">
        <v>58</v>
      </c>
      <c r="D119" s="157">
        <v>2660</v>
      </c>
      <c r="E119" s="97">
        <v>1235.04</v>
      </c>
      <c r="F119" s="180">
        <f t="shared" si="7"/>
        <v>46.430075187969919</v>
      </c>
    </row>
    <row r="120" spans="1:6" ht="12" customHeight="1">
      <c r="A120" s="21"/>
      <c r="B120" s="36">
        <v>323</v>
      </c>
      <c r="C120" s="31" t="s">
        <v>55</v>
      </c>
      <c r="D120" s="157">
        <v>3320</v>
      </c>
      <c r="E120" s="97">
        <v>2637</v>
      </c>
      <c r="F120" s="180">
        <f t="shared" si="7"/>
        <v>79.42771084337349</v>
      </c>
    </row>
    <row r="121" spans="1:6" ht="12" customHeight="1">
      <c r="A121" s="264" t="s">
        <v>241</v>
      </c>
      <c r="B121" s="264"/>
      <c r="C121" s="264"/>
      <c r="D121" s="153">
        <f>D122</f>
        <v>34520</v>
      </c>
      <c r="E121" s="74">
        <f>E122</f>
        <v>32163.83</v>
      </c>
      <c r="F121" s="182">
        <f t="shared" si="7"/>
        <v>93.174478563151794</v>
      </c>
    </row>
    <row r="122" spans="1:6" ht="12" customHeight="1">
      <c r="A122" s="272" t="s">
        <v>143</v>
      </c>
      <c r="B122" s="272"/>
      <c r="C122" s="272"/>
      <c r="D122" s="154">
        <f>D125</f>
        <v>34520</v>
      </c>
      <c r="E122" s="75">
        <f>E125</f>
        <v>32163.83</v>
      </c>
      <c r="F122" s="183">
        <f t="shared" ref="F122:F185" si="14">E122/D122*100</f>
        <v>93.174478563151794</v>
      </c>
    </row>
    <row r="123" spans="1:6" ht="12" customHeight="1">
      <c r="A123" s="282" t="s">
        <v>242</v>
      </c>
      <c r="B123" s="282"/>
      <c r="C123" s="282"/>
      <c r="D123" s="155">
        <v>24520</v>
      </c>
      <c r="E123" s="76">
        <v>24520</v>
      </c>
      <c r="F123" s="184">
        <f t="shared" si="14"/>
        <v>100</v>
      </c>
    </row>
    <row r="124" spans="1:6" ht="12" customHeight="1">
      <c r="A124" s="282" t="s">
        <v>52</v>
      </c>
      <c r="B124" s="282"/>
      <c r="C124" s="282"/>
      <c r="D124" s="155">
        <v>10000</v>
      </c>
      <c r="E124" s="76">
        <v>10000</v>
      </c>
      <c r="F124" s="184">
        <f t="shared" si="14"/>
        <v>100</v>
      </c>
    </row>
    <row r="125" spans="1:6" ht="12" customHeight="1">
      <c r="A125" s="21"/>
      <c r="B125" s="27">
        <v>3</v>
      </c>
      <c r="C125" s="28" t="s">
        <v>53</v>
      </c>
      <c r="D125" s="158">
        <f>D126</f>
        <v>34520</v>
      </c>
      <c r="E125" s="79">
        <f>E126</f>
        <v>32163.83</v>
      </c>
      <c r="F125" s="180">
        <f t="shared" si="14"/>
        <v>93.174478563151794</v>
      </c>
    </row>
    <row r="126" spans="1:6" ht="12" customHeight="1">
      <c r="A126" s="21"/>
      <c r="B126" s="27">
        <v>32</v>
      </c>
      <c r="C126" s="28" t="s">
        <v>54</v>
      </c>
      <c r="D126" s="158">
        <f>SUM(D127,D128)</f>
        <v>34520</v>
      </c>
      <c r="E126" s="79">
        <f>SUM(E127,E128)</f>
        <v>32163.83</v>
      </c>
      <c r="F126" s="180">
        <f t="shared" si="14"/>
        <v>93.174478563151794</v>
      </c>
    </row>
    <row r="127" spans="1:6" ht="12" customHeight="1">
      <c r="A127" s="21"/>
      <c r="B127" s="29">
        <v>322</v>
      </c>
      <c r="C127" s="31" t="s">
        <v>58</v>
      </c>
      <c r="D127" s="157">
        <v>16600</v>
      </c>
      <c r="E127" s="97">
        <v>14646.33</v>
      </c>
      <c r="F127" s="180">
        <f t="shared" si="14"/>
        <v>88.23090361445783</v>
      </c>
    </row>
    <row r="128" spans="1:6" ht="12" customHeight="1">
      <c r="A128" s="21"/>
      <c r="B128" s="29">
        <v>323</v>
      </c>
      <c r="C128" s="31" t="s">
        <v>55</v>
      </c>
      <c r="D128" s="157">
        <v>17920</v>
      </c>
      <c r="E128" s="97">
        <v>17517.5</v>
      </c>
      <c r="F128" s="180">
        <f t="shared" si="14"/>
        <v>97.75390625</v>
      </c>
    </row>
    <row r="129" spans="1:6" ht="30.75" customHeight="1">
      <c r="A129" s="264" t="s">
        <v>68</v>
      </c>
      <c r="B129" s="264"/>
      <c r="C129" s="264"/>
      <c r="D129" s="153">
        <f>D130</f>
        <v>5320</v>
      </c>
      <c r="E129" s="74">
        <f>E130</f>
        <v>0</v>
      </c>
      <c r="F129" s="191">
        <f t="shared" si="14"/>
        <v>0</v>
      </c>
    </row>
    <row r="130" spans="1:6" ht="12" customHeight="1">
      <c r="A130" s="272" t="s">
        <v>143</v>
      </c>
      <c r="B130" s="272"/>
      <c r="C130" s="272"/>
      <c r="D130" s="154">
        <f>D132+D135</f>
        <v>5320</v>
      </c>
      <c r="E130" s="75">
        <f>E132+E135</f>
        <v>0</v>
      </c>
      <c r="F130" s="192">
        <f t="shared" si="14"/>
        <v>0</v>
      </c>
    </row>
    <row r="131" spans="1:6" ht="12" customHeight="1">
      <c r="A131" s="267" t="s">
        <v>99</v>
      </c>
      <c r="B131" s="268"/>
      <c r="C131" s="268"/>
      <c r="D131" s="155">
        <v>5320</v>
      </c>
      <c r="E131" s="76">
        <v>5320</v>
      </c>
      <c r="F131" s="193">
        <f t="shared" si="14"/>
        <v>100</v>
      </c>
    </row>
    <row r="132" spans="1:6" ht="12" customHeight="1">
      <c r="A132" s="21"/>
      <c r="B132" s="27">
        <v>3</v>
      </c>
      <c r="C132" s="28" t="s">
        <v>53</v>
      </c>
      <c r="D132" s="151">
        <f t="shared" ref="D132:E133" si="15">D133</f>
        <v>2000</v>
      </c>
      <c r="E132" s="72">
        <f t="shared" si="15"/>
        <v>0</v>
      </c>
      <c r="F132" s="180">
        <f t="shared" si="14"/>
        <v>0</v>
      </c>
    </row>
    <row r="133" spans="1:6" ht="12" customHeight="1">
      <c r="A133" s="21"/>
      <c r="B133" s="27">
        <v>32</v>
      </c>
      <c r="C133" s="28" t="s">
        <v>54</v>
      </c>
      <c r="D133" s="161">
        <f t="shared" si="15"/>
        <v>2000</v>
      </c>
      <c r="E133" s="82">
        <f t="shared" si="15"/>
        <v>0</v>
      </c>
      <c r="F133" s="180">
        <f t="shared" si="14"/>
        <v>0</v>
      </c>
    </row>
    <row r="134" spans="1:6" ht="12" customHeight="1">
      <c r="A134" s="21"/>
      <c r="B134" s="29">
        <v>323</v>
      </c>
      <c r="C134" s="31" t="s">
        <v>55</v>
      </c>
      <c r="D134" s="157">
        <v>2000</v>
      </c>
      <c r="E134" s="97">
        <v>0</v>
      </c>
      <c r="F134" s="180">
        <f t="shared" si="14"/>
        <v>0</v>
      </c>
    </row>
    <row r="135" spans="1:6" ht="12" customHeight="1">
      <c r="A135" s="21"/>
      <c r="B135" s="37">
        <v>4</v>
      </c>
      <c r="C135" s="28" t="s">
        <v>69</v>
      </c>
      <c r="D135" s="158">
        <f t="shared" ref="D135:E136" si="16">SUM(D136)</f>
        <v>3320</v>
      </c>
      <c r="E135" s="79">
        <f t="shared" si="16"/>
        <v>0</v>
      </c>
      <c r="F135" s="180">
        <f t="shared" si="14"/>
        <v>0</v>
      </c>
    </row>
    <row r="136" spans="1:6" ht="12" customHeight="1">
      <c r="A136" s="21"/>
      <c r="B136" s="37">
        <v>42</v>
      </c>
      <c r="C136" s="28" t="s">
        <v>70</v>
      </c>
      <c r="D136" s="158">
        <f t="shared" si="16"/>
        <v>3320</v>
      </c>
      <c r="E136" s="79">
        <f t="shared" si="16"/>
        <v>0</v>
      </c>
      <c r="F136" s="180">
        <f t="shared" si="14"/>
        <v>0</v>
      </c>
    </row>
    <row r="137" spans="1:6" ht="12" customHeight="1">
      <c r="A137" s="21"/>
      <c r="B137" s="38">
        <v>422</v>
      </c>
      <c r="C137" s="31" t="s">
        <v>37</v>
      </c>
      <c r="D137" s="157">
        <v>3320</v>
      </c>
      <c r="E137" s="97">
        <v>0</v>
      </c>
      <c r="F137" s="180">
        <f t="shared" si="14"/>
        <v>0</v>
      </c>
    </row>
    <row r="138" spans="1:6" ht="12" customHeight="1">
      <c r="A138" s="264" t="s">
        <v>239</v>
      </c>
      <c r="B138" s="264"/>
      <c r="C138" s="264"/>
      <c r="D138" s="153">
        <f>D141</f>
        <v>5320</v>
      </c>
      <c r="E138" s="80">
        <f>E141</f>
        <v>0</v>
      </c>
      <c r="F138" s="191">
        <f t="shared" si="14"/>
        <v>0</v>
      </c>
    </row>
    <row r="139" spans="1:6" ht="12" customHeight="1">
      <c r="A139" s="272" t="s">
        <v>143</v>
      </c>
      <c r="B139" s="272"/>
      <c r="C139" s="272"/>
      <c r="D139" s="154">
        <f t="shared" ref="D139:E141" si="17">D140</f>
        <v>5320</v>
      </c>
      <c r="E139" s="75">
        <f t="shared" si="17"/>
        <v>0</v>
      </c>
      <c r="F139" s="192">
        <f t="shared" si="14"/>
        <v>0</v>
      </c>
    </row>
    <row r="140" spans="1:6" ht="12" customHeight="1">
      <c r="A140" s="282" t="s">
        <v>240</v>
      </c>
      <c r="B140" s="282"/>
      <c r="C140" s="282"/>
      <c r="D140" s="155">
        <f t="shared" si="17"/>
        <v>5320</v>
      </c>
      <c r="E140" s="76">
        <f t="shared" si="17"/>
        <v>0</v>
      </c>
      <c r="F140" s="193">
        <f t="shared" si="14"/>
        <v>0</v>
      </c>
    </row>
    <row r="141" spans="1:6" ht="12" customHeight="1">
      <c r="A141" s="21"/>
      <c r="B141" s="27">
        <v>3</v>
      </c>
      <c r="C141" s="28" t="s">
        <v>53</v>
      </c>
      <c r="D141" s="151">
        <f t="shared" si="17"/>
        <v>5320</v>
      </c>
      <c r="E141" s="72">
        <f t="shared" si="17"/>
        <v>0</v>
      </c>
      <c r="F141" s="180">
        <f t="shared" si="14"/>
        <v>0</v>
      </c>
    </row>
    <row r="142" spans="1:6" ht="12" customHeight="1">
      <c r="A142" s="21"/>
      <c r="B142" s="27">
        <v>32</v>
      </c>
      <c r="C142" s="28" t="s">
        <v>54</v>
      </c>
      <c r="D142" s="161">
        <f>SUM(D143,D144)</f>
        <v>5320</v>
      </c>
      <c r="E142" s="82">
        <f>SUM(E143,E144)</f>
        <v>0</v>
      </c>
      <c r="F142" s="180">
        <f t="shared" si="14"/>
        <v>0</v>
      </c>
    </row>
    <row r="143" spans="1:6" ht="12" customHeight="1">
      <c r="A143" s="21"/>
      <c r="B143" s="29">
        <v>323</v>
      </c>
      <c r="C143" s="31" t="s">
        <v>55</v>
      </c>
      <c r="D143" s="157">
        <v>3320</v>
      </c>
      <c r="E143" s="97">
        <v>0</v>
      </c>
      <c r="F143" s="180">
        <f t="shared" si="14"/>
        <v>0</v>
      </c>
    </row>
    <row r="144" spans="1:6" ht="12" customHeight="1">
      <c r="A144" s="21"/>
      <c r="B144" s="36">
        <v>322</v>
      </c>
      <c r="C144" s="31" t="s">
        <v>58</v>
      </c>
      <c r="D144" s="157">
        <v>2000</v>
      </c>
      <c r="E144" s="97">
        <v>0</v>
      </c>
      <c r="F144" s="180">
        <f t="shared" si="14"/>
        <v>0</v>
      </c>
    </row>
    <row r="145" spans="1:6" ht="12" customHeight="1">
      <c r="A145" s="290" t="s">
        <v>71</v>
      </c>
      <c r="B145" s="290"/>
      <c r="C145" s="290"/>
      <c r="D145" s="153">
        <f>D146</f>
        <v>28030</v>
      </c>
      <c r="E145" s="74">
        <f>E146</f>
        <v>10565.25</v>
      </c>
      <c r="F145" s="191">
        <f t="shared" si="14"/>
        <v>37.692650731359258</v>
      </c>
    </row>
    <row r="146" spans="1:6" ht="12" customHeight="1">
      <c r="A146" s="272" t="s">
        <v>237</v>
      </c>
      <c r="B146" s="272"/>
      <c r="C146" s="272"/>
      <c r="D146" s="154">
        <f>D148</f>
        <v>28030</v>
      </c>
      <c r="E146" s="75">
        <f>E148</f>
        <v>10565.25</v>
      </c>
      <c r="F146" s="192">
        <f t="shared" si="14"/>
        <v>37.692650731359258</v>
      </c>
    </row>
    <row r="147" spans="1:6" ht="12" customHeight="1">
      <c r="A147" s="273" t="s">
        <v>238</v>
      </c>
      <c r="B147" s="274"/>
      <c r="C147" s="274"/>
      <c r="D147" s="155">
        <f t="shared" ref="D147:E148" si="18">D148</f>
        <v>28030</v>
      </c>
      <c r="E147" s="76">
        <f t="shared" si="18"/>
        <v>10565.25</v>
      </c>
      <c r="F147" s="193">
        <f t="shared" si="14"/>
        <v>37.692650731359258</v>
      </c>
    </row>
    <row r="148" spans="1:6" ht="12" customHeight="1">
      <c r="A148" s="21"/>
      <c r="B148" s="27">
        <v>3</v>
      </c>
      <c r="C148" s="28" t="s">
        <v>53</v>
      </c>
      <c r="D148" s="158">
        <f t="shared" si="18"/>
        <v>28030</v>
      </c>
      <c r="E148" s="79">
        <f t="shared" si="18"/>
        <v>10565.25</v>
      </c>
      <c r="F148" s="180">
        <f t="shared" si="14"/>
        <v>37.692650731359258</v>
      </c>
    </row>
    <row r="149" spans="1:6" ht="12" customHeight="1">
      <c r="A149" s="21"/>
      <c r="B149" s="27">
        <v>32</v>
      </c>
      <c r="C149" s="28" t="s">
        <v>54</v>
      </c>
      <c r="D149" s="161">
        <f>SUM(D150,D151)</f>
        <v>28030</v>
      </c>
      <c r="E149" s="82">
        <f>SUM(E150,E151)</f>
        <v>10565.25</v>
      </c>
      <c r="F149" s="180">
        <f t="shared" si="14"/>
        <v>37.692650731359258</v>
      </c>
    </row>
    <row r="150" spans="1:6" ht="12" customHeight="1">
      <c r="A150" s="21"/>
      <c r="B150" s="29">
        <v>322</v>
      </c>
      <c r="C150" s="31" t="s">
        <v>58</v>
      </c>
      <c r="D150" s="157">
        <v>150</v>
      </c>
      <c r="E150" s="97">
        <v>0</v>
      </c>
      <c r="F150" s="180">
        <f t="shared" si="14"/>
        <v>0</v>
      </c>
    </row>
    <row r="151" spans="1:6" ht="12" customHeight="1">
      <c r="A151" s="21"/>
      <c r="B151" s="29">
        <v>323</v>
      </c>
      <c r="C151" s="31" t="s">
        <v>55</v>
      </c>
      <c r="D151" s="157">
        <v>27880</v>
      </c>
      <c r="E151" s="97">
        <v>10565.25</v>
      </c>
      <c r="F151" s="180">
        <f t="shared" si="14"/>
        <v>37.895444763271165</v>
      </c>
    </row>
    <row r="152" spans="1:6" ht="12" customHeight="1">
      <c r="A152" s="279" t="s">
        <v>72</v>
      </c>
      <c r="B152" s="279"/>
      <c r="C152" s="279"/>
      <c r="D152" s="152">
        <f>SUM(D153,D164,D182,D174)</f>
        <v>1054520</v>
      </c>
      <c r="E152" s="73">
        <f>SUM(E153,E164,E182,E174)</f>
        <v>78154.040000000008</v>
      </c>
      <c r="F152" s="181">
        <f t="shared" si="14"/>
        <v>7.4113378598793771</v>
      </c>
    </row>
    <row r="153" spans="1:6" ht="12" customHeight="1">
      <c r="A153" s="264" t="s">
        <v>235</v>
      </c>
      <c r="B153" s="264"/>
      <c r="C153" s="264"/>
      <c r="D153" s="153">
        <f>D154</f>
        <v>341110</v>
      </c>
      <c r="E153" s="74">
        <f>E154</f>
        <v>0</v>
      </c>
      <c r="F153" s="182">
        <f t="shared" si="14"/>
        <v>0</v>
      </c>
    </row>
    <row r="154" spans="1:6" ht="12" customHeight="1">
      <c r="A154" s="272" t="s">
        <v>143</v>
      </c>
      <c r="B154" s="272"/>
      <c r="C154" s="272"/>
      <c r="D154" s="154">
        <f>D159</f>
        <v>341110</v>
      </c>
      <c r="E154" s="78">
        <f>E159</f>
        <v>0</v>
      </c>
      <c r="F154" s="183">
        <f t="shared" si="14"/>
        <v>0</v>
      </c>
    </row>
    <row r="155" spans="1:6" ht="12" customHeight="1">
      <c r="A155" s="282" t="s">
        <v>65</v>
      </c>
      <c r="B155" s="282"/>
      <c r="C155" s="282"/>
      <c r="D155" s="155">
        <v>10000</v>
      </c>
      <c r="E155" s="76">
        <v>10000</v>
      </c>
      <c r="F155" s="184">
        <f t="shared" si="14"/>
        <v>100</v>
      </c>
    </row>
    <row r="156" spans="1:6" ht="12" customHeight="1">
      <c r="A156" s="289" t="s">
        <v>73</v>
      </c>
      <c r="B156" s="289"/>
      <c r="C156" s="289"/>
      <c r="D156" s="155">
        <v>325000</v>
      </c>
      <c r="E156" s="76">
        <v>325000</v>
      </c>
      <c r="F156" s="184">
        <f t="shared" si="14"/>
        <v>100</v>
      </c>
    </row>
    <row r="157" spans="1:6" ht="12" customHeight="1">
      <c r="A157" s="282" t="s">
        <v>52</v>
      </c>
      <c r="B157" s="282"/>
      <c r="C157" s="282"/>
      <c r="D157" s="155">
        <f>D154-D155-D156</f>
        <v>6110</v>
      </c>
      <c r="E157" s="76">
        <f>E154-E155-E156</f>
        <v>-335000</v>
      </c>
      <c r="F157" s="184">
        <f t="shared" si="14"/>
        <v>-5482.8150572831428</v>
      </c>
    </row>
    <row r="158" spans="1:6" ht="12" customHeight="1">
      <c r="A158" s="39" t="s">
        <v>236</v>
      </c>
      <c r="B158" s="33"/>
      <c r="C158" s="33"/>
      <c r="D158" s="155">
        <v>0</v>
      </c>
      <c r="E158" s="76">
        <v>0</v>
      </c>
      <c r="F158" s="184" t="e">
        <f t="shared" si="14"/>
        <v>#DIV/0!</v>
      </c>
    </row>
    <row r="159" spans="1:6" ht="12" customHeight="1">
      <c r="A159" s="21"/>
      <c r="B159" s="27">
        <v>4</v>
      </c>
      <c r="C159" s="28" t="s">
        <v>89</v>
      </c>
      <c r="D159" s="158">
        <f>SUM(D160)</f>
        <v>341110</v>
      </c>
      <c r="E159" s="79">
        <f>SUM(E160)</f>
        <v>0</v>
      </c>
      <c r="F159" s="180">
        <f t="shared" si="14"/>
        <v>0</v>
      </c>
    </row>
    <row r="160" spans="1:6" ht="12" customHeight="1">
      <c r="A160" s="21"/>
      <c r="B160" s="27">
        <v>42</v>
      </c>
      <c r="C160" s="28" t="s">
        <v>90</v>
      </c>
      <c r="D160" s="158">
        <f>SUM(D161,D162,D163)</f>
        <v>341110</v>
      </c>
      <c r="E160" s="79">
        <f>SUM(E161,E162,E163)</f>
        <v>0</v>
      </c>
      <c r="F160" s="180">
        <f t="shared" si="14"/>
        <v>0</v>
      </c>
    </row>
    <row r="161" spans="1:6" ht="12" customHeight="1">
      <c r="A161" s="21"/>
      <c r="B161" s="29">
        <v>421</v>
      </c>
      <c r="C161" s="31" t="s">
        <v>36</v>
      </c>
      <c r="D161" s="157">
        <v>331810</v>
      </c>
      <c r="E161" s="97">
        <v>0</v>
      </c>
      <c r="F161" s="180">
        <f t="shared" si="14"/>
        <v>0</v>
      </c>
    </row>
    <row r="162" spans="1:6" ht="12" customHeight="1">
      <c r="A162" s="21"/>
      <c r="B162" s="29">
        <v>426</v>
      </c>
      <c r="C162" s="31" t="s">
        <v>231</v>
      </c>
      <c r="D162" s="157">
        <v>9300</v>
      </c>
      <c r="E162" s="97">
        <v>0</v>
      </c>
      <c r="F162" s="180">
        <f t="shared" si="14"/>
        <v>0</v>
      </c>
    </row>
    <row r="163" spans="1:6" ht="12" customHeight="1">
      <c r="A163" s="21"/>
      <c r="B163" s="29">
        <v>422</v>
      </c>
      <c r="C163" s="31" t="s">
        <v>74</v>
      </c>
      <c r="D163" s="157">
        <v>0</v>
      </c>
      <c r="E163" s="97">
        <f t="shared" ref="E163" si="19">D163</f>
        <v>0</v>
      </c>
      <c r="F163" s="180" t="e">
        <f t="shared" si="14"/>
        <v>#DIV/0!</v>
      </c>
    </row>
    <row r="164" spans="1:6" ht="12" customHeight="1">
      <c r="A164" s="264" t="s">
        <v>233</v>
      </c>
      <c r="B164" s="264"/>
      <c r="C164" s="264"/>
      <c r="D164" s="153">
        <f>D165</f>
        <v>5980</v>
      </c>
      <c r="E164" s="74">
        <f>E165</f>
        <v>0</v>
      </c>
      <c r="F164" s="182">
        <f t="shared" si="14"/>
        <v>0</v>
      </c>
    </row>
    <row r="165" spans="1:6" ht="12" customHeight="1">
      <c r="A165" s="272" t="s">
        <v>143</v>
      </c>
      <c r="B165" s="272"/>
      <c r="C165" s="272"/>
      <c r="D165" s="154">
        <f>D168</f>
        <v>5980</v>
      </c>
      <c r="E165" s="75">
        <f>E168</f>
        <v>0</v>
      </c>
      <c r="F165" s="183">
        <f t="shared" si="14"/>
        <v>0</v>
      </c>
    </row>
    <row r="166" spans="1:6" ht="12" customHeight="1">
      <c r="A166" s="282" t="s">
        <v>52</v>
      </c>
      <c r="B166" s="282"/>
      <c r="C166" s="282"/>
      <c r="D166" s="155">
        <v>0</v>
      </c>
      <c r="E166" s="76">
        <v>0</v>
      </c>
      <c r="F166" s="184" t="e">
        <f t="shared" si="14"/>
        <v>#DIV/0!</v>
      </c>
    </row>
    <row r="167" spans="1:6" ht="12" customHeight="1">
      <c r="A167" s="282" t="s">
        <v>234</v>
      </c>
      <c r="B167" s="282"/>
      <c r="C167" s="282"/>
      <c r="D167" s="155">
        <f>D168</f>
        <v>5980</v>
      </c>
      <c r="E167" s="76">
        <f>E168</f>
        <v>0</v>
      </c>
      <c r="F167" s="184">
        <f t="shared" si="14"/>
        <v>0</v>
      </c>
    </row>
    <row r="168" spans="1:6" ht="12" customHeight="1">
      <c r="A168" s="21"/>
      <c r="B168" s="27">
        <v>4</v>
      </c>
      <c r="C168" s="28" t="s">
        <v>191</v>
      </c>
      <c r="D168" s="151">
        <f>D169+D172</f>
        <v>5980</v>
      </c>
      <c r="E168" s="72">
        <f>E169+E172</f>
        <v>0</v>
      </c>
      <c r="F168" s="180">
        <f t="shared" si="14"/>
        <v>0</v>
      </c>
    </row>
    <row r="169" spans="1:6" ht="12" customHeight="1">
      <c r="A169" s="21"/>
      <c r="B169" s="27">
        <v>42</v>
      </c>
      <c r="C169" s="28" t="s">
        <v>172</v>
      </c>
      <c r="D169" s="156">
        <f>SUM(D170,D171)</f>
        <v>3990</v>
      </c>
      <c r="E169" s="77">
        <f>SUM(E170,E171)</f>
        <v>0</v>
      </c>
      <c r="F169" s="180">
        <f t="shared" si="14"/>
        <v>0</v>
      </c>
    </row>
    <row r="170" spans="1:6" ht="12" customHeight="1">
      <c r="A170" s="21"/>
      <c r="B170" s="29">
        <v>421</v>
      </c>
      <c r="C170" s="31" t="s">
        <v>193</v>
      </c>
      <c r="D170" s="157">
        <v>2660</v>
      </c>
      <c r="E170" s="97">
        <v>0</v>
      </c>
      <c r="F170" s="180">
        <f t="shared" si="14"/>
        <v>0</v>
      </c>
    </row>
    <row r="171" spans="1:6" ht="12" customHeight="1">
      <c r="A171" s="21"/>
      <c r="B171" s="29">
        <v>422</v>
      </c>
      <c r="C171" s="31" t="s">
        <v>75</v>
      </c>
      <c r="D171" s="157">
        <v>1330</v>
      </c>
      <c r="E171" s="97">
        <v>0</v>
      </c>
      <c r="F171" s="180">
        <f t="shared" si="14"/>
        <v>0</v>
      </c>
    </row>
    <row r="172" spans="1:6" ht="12" customHeight="1">
      <c r="A172" s="21"/>
      <c r="B172" s="40">
        <v>45</v>
      </c>
      <c r="C172" s="28" t="s">
        <v>60</v>
      </c>
      <c r="D172" s="158">
        <f>SUM(D173)</f>
        <v>1990</v>
      </c>
      <c r="E172" s="79">
        <f>SUM(E173)</f>
        <v>0</v>
      </c>
      <c r="F172" s="188">
        <f t="shared" si="14"/>
        <v>0</v>
      </c>
    </row>
    <row r="173" spans="1:6" ht="12" customHeight="1">
      <c r="A173" s="21"/>
      <c r="B173" s="29">
        <v>451</v>
      </c>
      <c r="C173" s="31" t="s">
        <v>40</v>
      </c>
      <c r="D173" s="157">
        <v>1990</v>
      </c>
      <c r="E173" s="97">
        <v>0</v>
      </c>
      <c r="F173" s="180">
        <f t="shared" si="14"/>
        <v>0</v>
      </c>
    </row>
    <row r="174" spans="1:6" ht="12" customHeight="1">
      <c r="A174" s="264" t="s">
        <v>232</v>
      </c>
      <c r="B174" s="264"/>
      <c r="C174" s="264"/>
      <c r="D174" s="153">
        <f>D175</f>
        <v>572040</v>
      </c>
      <c r="E174" s="80">
        <f>E175</f>
        <v>0</v>
      </c>
      <c r="F174" s="189">
        <f t="shared" si="14"/>
        <v>0</v>
      </c>
    </row>
    <row r="175" spans="1:6" ht="12" customHeight="1">
      <c r="A175" s="272" t="s">
        <v>143</v>
      </c>
      <c r="B175" s="272"/>
      <c r="C175" s="272"/>
      <c r="D175" s="154">
        <f>D178</f>
        <v>572040</v>
      </c>
      <c r="E175" s="75">
        <f>E178</f>
        <v>0</v>
      </c>
      <c r="F175" s="183">
        <f t="shared" si="14"/>
        <v>0</v>
      </c>
    </row>
    <row r="176" spans="1:6" ht="12" customHeight="1">
      <c r="A176" s="282" t="s">
        <v>52</v>
      </c>
      <c r="B176" s="282"/>
      <c r="C176" s="282"/>
      <c r="D176" s="155">
        <v>500000</v>
      </c>
      <c r="E176" s="76">
        <v>500000</v>
      </c>
      <c r="F176" s="184">
        <f t="shared" si="14"/>
        <v>100</v>
      </c>
    </row>
    <row r="177" spans="1:6" ht="12" customHeight="1">
      <c r="A177" s="282" t="s">
        <v>65</v>
      </c>
      <c r="B177" s="282"/>
      <c r="C177" s="282"/>
      <c r="D177" s="155">
        <v>72040</v>
      </c>
      <c r="E177" s="76">
        <v>72040</v>
      </c>
      <c r="F177" s="184">
        <f t="shared" si="14"/>
        <v>100</v>
      </c>
    </row>
    <row r="178" spans="1:6" ht="12" customHeight="1">
      <c r="A178" s="21"/>
      <c r="B178" s="27">
        <v>4</v>
      </c>
      <c r="C178" s="28" t="s">
        <v>89</v>
      </c>
      <c r="D178" s="151">
        <f>D179</f>
        <v>572040</v>
      </c>
      <c r="E178" s="72">
        <f>E179</f>
        <v>0</v>
      </c>
      <c r="F178" s="180">
        <f t="shared" si="14"/>
        <v>0</v>
      </c>
    </row>
    <row r="179" spans="1:6" ht="12" customHeight="1">
      <c r="A179" s="21"/>
      <c r="B179" s="27">
        <v>42</v>
      </c>
      <c r="C179" s="28" t="s">
        <v>90</v>
      </c>
      <c r="D179" s="156">
        <f>SUM(D180,D181)</f>
        <v>572040</v>
      </c>
      <c r="E179" s="77">
        <f>SUM(E180,E181)</f>
        <v>0</v>
      </c>
      <c r="F179" s="180">
        <f t="shared" si="14"/>
        <v>0</v>
      </c>
    </row>
    <row r="180" spans="1:6" ht="12" customHeight="1">
      <c r="A180" s="21"/>
      <c r="B180" s="29">
        <v>421</v>
      </c>
      <c r="C180" s="31" t="s">
        <v>36</v>
      </c>
      <c r="D180" s="157">
        <v>570710</v>
      </c>
      <c r="E180" s="97">
        <v>0</v>
      </c>
      <c r="F180" s="180">
        <f t="shared" si="14"/>
        <v>0</v>
      </c>
    </row>
    <row r="181" spans="1:6" ht="12" customHeight="1">
      <c r="A181" s="21"/>
      <c r="B181" s="29">
        <v>422</v>
      </c>
      <c r="C181" s="31" t="s">
        <v>75</v>
      </c>
      <c r="D181" s="157">
        <v>1330</v>
      </c>
      <c r="E181" s="97">
        <v>0</v>
      </c>
      <c r="F181" s="180">
        <f t="shared" si="14"/>
        <v>0</v>
      </c>
    </row>
    <row r="182" spans="1:6" ht="12" customHeight="1">
      <c r="A182" s="264" t="s">
        <v>229</v>
      </c>
      <c r="B182" s="264"/>
      <c r="C182" s="264"/>
      <c r="D182" s="153">
        <f>D183</f>
        <v>135390</v>
      </c>
      <c r="E182" s="74">
        <f>E183</f>
        <v>78154.040000000008</v>
      </c>
      <c r="F182" s="191">
        <f t="shared" si="14"/>
        <v>57.725120023635434</v>
      </c>
    </row>
    <row r="183" spans="1:6" ht="12" customHeight="1">
      <c r="A183" s="272" t="s">
        <v>143</v>
      </c>
      <c r="B183" s="272"/>
      <c r="C183" s="272"/>
      <c r="D183" s="154">
        <f>SUM(D187,D190)</f>
        <v>135390</v>
      </c>
      <c r="E183" s="75">
        <f>SUM(E187,E190)</f>
        <v>78154.040000000008</v>
      </c>
      <c r="F183" s="192">
        <f t="shared" si="14"/>
        <v>57.725120023635434</v>
      </c>
    </row>
    <row r="184" spans="1:6" ht="12" customHeight="1">
      <c r="A184" s="282" t="s">
        <v>52</v>
      </c>
      <c r="B184" s="282"/>
      <c r="C184" s="282"/>
      <c r="D184" s="155">
        <v>0</v>
      </c>
      <c r="E184" s="76">
        <v>0</v>
      </c>
      <c r="F184" s="193" t="e">
        <f t="shared" si="14"/>
        <v>#DIV/0!</v>
      </c>
    </row>
    <row r="185" spans="1:6" ht="12" customHeight="1">
      <c r="A185" s="282" t="s">
        <v>65</v>
      </c>
      <c r="B185" s="282"/>
      <c r="C185" s="282"/>
      <c r="D185" s="155">
        <v>125000</v>
      </c>
      <c r="E185" s="76">
        <v>125000</v>
      </c>
      <c r="F185" s="193">
        <f t="shared" si="14"/>
        <v>100</v>
      </c>
    </row>
    <row r="186" spans="1:6" ht="12" customHeight="1">
      <c r="A186" s="277" t="s">
        <v>73</v>
      </c>
      <c r="B186" s="277"/>
      <c r="C186" s="277"/>
      <c r="D186" s="155">
        <f>D183-D184-D185</f>
        <v>10390</v>
      </c>
      <c r="E186" s="76">
        <f>E183-E184-E185</f>
        <v>-46845.959999999992</v>
      </c>
      <c r="F186" s="193">
        <f t="shared" ref="F186:F249" si="20">E186/D186*100</f>
        <v>-450.87545717035607</v>
      </c>
    </row>
    <row r="187" spans="1:6" ht="12" customHeight="1">
      <c r="A187" s="41"/>
      <c r="B187" s="27">
        <v>3</v>
      </c>
      <c r="C187" s="28" t="s">
        <v>53</v>
      </c>
      <c r="D187" s="151">
        <f t="shared" ref="D187:E188" si="21">D188</f>
        <v>1330</v>
      </c>
      <c r="E187" s="72">
        <f t="shared" si="21"/>
        <v>5275.91</v>
      </c>
      <c r="F187" s="180">
        <f t="shared" si="20"/>
        <v>396.68496240601502</v>
      </c>
    </row>
    <row r="188" spans="1:6" ht="12" customHeight="1">
      <c r="A188" s="41"/>
      <c r="B188" s="27">
        <v>32</v>
      </c>
      <c r="C188" s="28" t="s">
        <v>54</v>
      </c>
      <c r="D188" s="151">
        <f t="shared" si="21"/>
        <v>1330</v>
      </c>
      <c r="E188" s="72">
        <f t="shared" si="21"/>
        <v>5275.91</v>
      </c>
      <c r="F188" s="180">
        <f t="shared" si="20"/>
        <v>396.68496240601502</v>
      </c>
    </row>
    <row r="189" spans="1:6" ht="12" customHeight="1">
      <c r="A189" s="41"/>
      <c r="B189" s="29">
        <v>323</v>
      </c>
      <c r="C189" s="31" t="s">
        <v>230</v>
      </c>
      <c r="D189" s="157">
        <v>1330</v>
      </c>
      <c r="E189" s="97">
        <v>5275.91</v>
      </c>
      <c r="F189" s="180">
        <f t="shared" si="20"/>
        <v>396.68496240601502</v>
      </c>
    </row>
    <row r="190" spans="1:6" ht="12" customHeight="1">
      <c r="A190" s="21"/>
      <c r="B190" s="42">
        <v>4</v>
      </c>
      <c r="C190" s="28" t="s">
        <v>69</v>
      </c>
      <c r="D190" s="158">
        <f>D191</f>
        <v>134060</v>
      </c>
      <c r="E190" s="79">
        <f>E191</f>
        <v>72878.13</v>
      </c>
      <c r="F190" s="180">
        <f t="shared" si="20"/>
        <v>54.36232284051917</v>
      </c>
    </row>
    <row r="191" spans="1:6" ht="12" customHeight="1">
      <c r="A191" s="21"/>
      <c r="B191" s="42">
        <v>42</v>
      </c>
      <c r="C191" s="28" t="s">
        <v>172</v>
      </c>
      <c r="D191" s="158">
        <f>SUM(D192,D193)</f>
        <v>134060</v>
      </c>
      <c r="E191" s="79">
        <f>SUM(E192,E193)</f>
        <v>72878.13</v>
      </c>
      <c r="F191" s="180">
        <f t="shared" si="20"/>
        <v>54.36232284051917</v>
      </c>
    </row>
    <row r="192" spans="1:6" ht="12.75" customHeight="1">
      <c r="A192" s="21"/>
      <c r="B192" s="43">
        <v>421</v>
      </c>
      <c r="C192" s="31" t="s">
        <v>36</v>
      </c>
      <c r="D192" s="157">
        <v>132730</v>
      </c>
      <c r="E192" s="97">
        <v>72878.13</v>
      </c>
      <c r="F192" s="180">
        <f t="shared" si="20"/>
        <v>54.907051909892267</v>
      </c>
    </row>
    <row r="193" spans="1:6" ht="12" customHeight="1">
      <c r="A193" s="21"/>
      <c r="B193" s="36">
        <v>426</v>
      </c>
      <c r="C193" s="31" t="s">
        <v>231</v>
      </c>
      <c r="D193" s="157">
        <v>1330</v>
      </c>
      <c r="E193" s="97">
        <v>0</v>
      </c>
      <c r="F193" s="180">
        <f t="shared" si="20"/>
        <v>0</v>
      </c>
    </row>
    <row r="194" spans="1:6" ht="12" customHeight="1">
      <c r="A194" s="279" t="s">
        <v>227</v>
      </c>
      <c r="B194" s="279"/>
      <c r="C194" s="279"/>
      <c r="D194" s="152">
        <f>SUM(D195)</f>
        <v>82300</v>
      </c>
      <c r="E194" s="73">
        <f>SUM(E195)</f>
        <v>0</v>
      </c>
      <c r="F194" s="181">
        <f t="shared" si="20"/>
        <v>0</v>
      </c>
    </row>
    <row r="195" spans="1:6" ht="12" customHeight="1">
      <c r="A195" s="264" t="s">
        <v>228</v>
      </c>
      <c r="B195" s="264"/>
      <c r="C195" s="264"/>
      <c r="D195" s="153">
        <f>D196</f>
        <v>82300</v>
      </c>
      <c r="E195" s="83">
        <f>E196</f>
        <v>0</v>
      </c>
      <c r="F195" s="182">
        <f t="shared" si="20"/>
        <v>0</v>
      </c>
    </row>
    <row r="196" spans="1:6" ht="12" customHeight="1">
      <c r="A196" s="272" t="s">
        <v>143</v>
      </c>
      <c r="B196" s="272"/>
      <c r="C196" s="272"/>
      <c r="D196" s="154">
        <f>D199</f>
        <v>82300</v>
      </c>
      <c r="E196" s="75">
        <f>E199</f>
        <v>0</v>
      </c>
      <c r="F196" s="183">
        <f t="shared" si="20"/>
        <v>0</v>
      </c>
    </row>
    <row r="197" spans="1:6" ht="12" customHeight="1">
      <c r="A197" s="282" t="s">
        <v>65</v>
      </c>
      <c r="B197" s="282"/>
      <c r="C197" s="282"/>
      <c r="D197" s="155">
        <v>80000</v>
      </c>
      <c r="E197" s="76">
        <v>80000</v>
      </c>
      <c r="F197" s="184">
        <f t="shared" si="20"/>
        <v>100</v>
      </c>
    </row>
    <row r="198" spans="1:6" ht="12" customHeight="1">
      <c r="A198" s="277" t="s">
        <v>73</v>
      </c>
      <c r="B198" s="277"/>
      <c r="C198" s="277"/>
      <c r="D198" s="155">
        <f>SUM(D196-D197)</f>
        <v>2300</v>
      </c>
      <c r="E198" s="76">
        <f>SUM(E196-E197)</f>
        <v>-80000</v>
      </c>
      <c r="F198" s="184">
        <f t="shared" si="20"/>
        <v>-3478.260869565217</v>
      </c>
    </row>
    <row r="199" spans="1:6" ht="12" customHeight="1">
      <c r="A199" s="21"/>
      <c r="B199" s="27">
        <v>4</v>
      </c>
      <c r="C199" s="28" t="s">
        <v>76</v>
      </c>
      <c r="D199" s="158">
        <f>D200</f>
        <v>82300</v>
      </c>
      <c r="E199" s="79">
        <f>E200</f>
        <v>0</v>
      </c>
      <c r="F199" s="180">
        <f t="shared" si="20"/>
        <v>0</v>
      </c>
    </row>
    <row r="200" spans="1:6" ht="12" customHeight="1">
      <c r="A200" s="21"/>
      <c r="B200" s="27">
        <v>42</v>
      </c>
      <c r="C200" s="28" t="s">
        <v>172</v>
      </c>
      <c r="D200" s="156">
        <f>SUM(D201:D201)</f>
        <v>82300</v>
      </c>
      <c r="E200" s="77">
        <f>SUM(E201:E201)</f>
        <v>0</v>
      </c>
      <c r="F200" s="180">
        <f t="shared" si="20"/>
        <v>0</v>
      </c>
    </row>
    <row r="201" spans="1:6" ht="12" customHeight="1">
      <c r="A201" s="21"/>
      <c r="B201" s="29">
        <v>421</v>
      </c>
      <c r="C201" s="31" t="s">
        <v>36</v>
      </c>
      <c r="D201" s="157">
        <v>82300</v>
      </c>
      <c r="E201" s="97">
        <v>0</v>
      </c>
      <c r="F201" s="180">
        <f t="shared" si="20"/>
        <v>0</v>
      </c>
    </row>
    <row r="202" spans="1:6" ht="12" customHeight="1">
      <c r="A202" s="279" t="s">
        <v>222</v>
      </c>
      <c r="B202" s="279"/>
      <c r="C202" s="279"/>
      <c r="D202" s="152">
        <f t="shared" ref="D202:E203" si="22">D203</f>
        <v>0</v>
      </c>
      <c r="E202" s="84">
        <f t="shared" si="22"/>
        <v>0</v>
      </c>
      <c r="F202" s="181" t="e">
        <f t="shared" si="20"/>
        <v>#DIV/0!</v>
      </c>
    </row>
    <row r="203" spans="1:6" ht="12" customHeight="1">
      <c r="A203" s="264" t="s">
        <v>223</v>
      </c>
      <c r="B203" s="264"/>
      <c r="C203" s="264"/>
      <c r="D203" s="153">
        <f t="shared" si="22"/>
        <v>0</v>
      </c>
      <c r="E203" s="74">
        <f t="shared" si="22"/>
        <v>0</v>
      </c>
      <c r="F203" s="182" t="e">
        <f t="shared" si="20"/>
        <v>#DIV/0!</v>
      </c>
    </row>
    <row r="204" spans="1:6" ht="12" customHeight="1">
      <c r="A204" s="288" t="s">
        <v>224</v>
      </c>
      <c r="B204" s="288"/>
      <c r="C204" s="288"/>
      <c r="D204" s="154">
        <f>SUM(D207+D210)</f>
        <v>0</v>
      </c>
      <c r="E204" s="75">
        <f>SUM(E207+E210)</f>
        <v>0</v>
      </c>
      <c r="F204" s="183" t="e">
        <f t="shared" si="20"/>
        <v>#DIV/0!</v>
      </c>
    </row>
    <row r="205" spans="1:6" ht="12" customHeight="1">
      <c r="A205" s="282" t="s">
        <v>52</v>
      </c>
      <c r="B205" s="282"/>
      <c r="C205" s="282"/>
      <c r="D205" s="155">
        <f>SUM(D210,D207)</f>
        <v>0</v>
      </c>
      <c r="E205" s="76">
        <f>SUM(E210,E207)</f>
        <v>0</v>
      </c>
      <c r="F205" s="184" t="e">
        <f t="shared" si="20"/>
        <v>#DIV/0!</v>
      </c>
    </row>
    <row r="206" spans="1:6" ht="12" customHeight="1">
      <c r="A206" s="282" t="s">
        <v>225</v>
      </c>
      <c r="B206" s="282"/>
      <c r="C206" s="282"/>
      <c r="D206" s="155">
        <v>0</v>
      </c>
      <c r="E206" s="76">
        <v>1</v>
      </c>
      <c r="F206" s="184" t="e">
        <f t="shared" si="20"/>
        <v>#DIV/0!</v>
      </c>
    </row>
    <row r="207" spans="1:6" ht="12" customHeight="1">
      <c r="A207" s="21"/>
      <c r="B207" s="27">
        <v>4</v>
      </c>
      <c r="C207" s="28" t="s">
        <v>191</v>
      </c>
      <c r="D207" s="158">
        <f>D208</f>
        <v>0</v>
      </c>
      <c r="E207" s="79">
        <f>E208</f>
        <v>0</v>
      </c>
      <c r="F207" s="180" t="e">
        <f t="shared" si="20"/>
        <v>#DIV/0!</v>
      </c>
    </row>
    <row r="208" spans="1:6" ht="12" customHeight="1">
      <c r="A208" s="21"/>
      <c r="B208" s="27">
        <v>42</v>
      </c>
      <c r="C208" s="28" t="s">
        <v>172</v>
      </c>
      <c r="D208" s="156">
        <f>SUM(D209:D209)</f>
        <v>0</v>
      </c>
      <c r="E208" s="77">
        <f>SUM(E209:E209)</f>
        <v>0</v>
      </c>
      <c r="F208" s="180" t="e">
        <f t="shared" si="20"/>
        <v>#DIV/0!</v>
      </c>
    </row>
    <row r="209" spans="1:6" ht="12" customHeight="1">
      <c r="A209" s="21"/>
      <c r="B209" s="29">
        <v>422</v>
      </c>
      <c r="C209" s="31" t="s">
        <v>226</v>
      </c>
      <c r="D209" s="157">
        <v>0</v>
      </c>
      <c r="E209" s="97">
        <f>D209</f>
        <v>0</v>
      </c>
      <c r="F209" s="180" t="e">
        <f t="shared" si="20"/>
        <v>#DIV/0!</v>
      </c>
    </row>
    <row r="210" spans="1:6" ht="12" customHeight="1">
      <c r="A210" s="21"/>
      <c r="B210" s="42">
        <v>3</v>
      </c>
      <c r="C210" s="28" t="s">
        <v>53</v>
      </c>
      <c r="D210" s="158">
        <f>SUM(D211,D213)</f>
        <v>0</v>
      </c>
      <c r="E210" s="85">
        <f>SUM(E211,E213)</f>
        <v>0</v>
      </c>
      <c r="F210" s="188" t="e">
        <f t="shared" si="20"/>
        <v>#DIV/0!</v>
      </c>
    </row>
    <row r="211" spans="1:6" ht="12" customHeight="1">
      <c r="A211" s="21"/>
      <c r="B211" s="42">
        <v>36</v>
      </c>
      <c r="C211" s="28" t="s">
        <v>86</v>
      </c>
      <c r="D211" s="156">
        <f>SUM(D212:D212)</f>
        <v>0</v>
      </c>
      <c r="E211" s="77">
        <f>SUM(E212:E212)</f>
        <v>0</v>
      </c>
      <c r="F211" s="180" t="e">
        <f t="shared" si="20"/>
        <v>#DIV/0!</v>
      </c>
    </row>
    <row r="212" spans="1:6" ht="12" customHeight="1">
      <c r="A212" s="21"/>
      <c r="B212" s="36">
        <v>363</v>
      </c>
      <c r="C212" s="44" t="s">
        <v>77</v>
      </c>
      <c r="D212" s="157">
        <v>0</v>
      </c>
      <c r="E212" s="97">
        <f>D212</f>
        <v>0</v>
      </c>
      <c r="F212" s="180" t="e">
        <f t="shared" si="20"/>
        <v>#DIV/0!</v>
      </c>
    </row>
    <row r="213" spans="1:6" ht="12" customHeight="1">
      <c r="A213" s="21"/>
      <c r="B213" s="42">
        <v>38</v>
      </c>
      <c r="C213" s="45" t="s">
        <v>78</v>
      </c>
      <c r="D213" s="156">
        <f>SUM(D214:D214)</f>
        <v>0</v>
      </c>
      <c r="E213" s="77">
        <f>SUM(E214:E214)</f>
        <v>0</v>
      </c>
      <c r="F213" s="180" t="e">
        <f t="shared" si="20"/>
        <v>#DIV/0!</v>
      </c>
    </row>
    <row r="214" spans="1:6" ht="12" customHeight="1">
      <c r="A214" s="21"/>
      <c r="B214" s="36">
        <v>386</v>
      </c>
      <c r="C214" s="44" t="s">
        <v>32</v>
      </c>
      <c r="D214" s="157">
        <v>0</v>
      </c>
      <c r="E214" s="97">
        <f>D214</f>
        <v>0</v>
      </c>
      <c r="F214" s="180" t="e">
        <f t="shared" si="20"/>
        <v>#DIV/0!</v>
      </c>
    </row>
    <row r="215" spans="1:6" ht="12" customHeight="1">
      <c r="A215" s="278" t="s">
        <v>79</v>
      </c>
      <c r="B215" s="278"/>
      <c r="C215" s="278"/>
      <c r="D215" s="162">
        <f>SUM(D216,D227)</f>
        <v>114830</v>
      </c>
      <c r="E215" s="86">
        <f>SUM(E216,E227)</f>
        <v>18390.580000000002</v>
      </c>
      <c r="F215" s="180">
        <f t="shared" si="20"/>
        <v>16.015483758599672</v>
      </c>
    </row>
    <row r="216" spans="1:6" ht="12" customHeight="1">
      <c r="A216" s="279" t="s">
        <v>220</v>
      </c>
      <c r="B216" s="279"/>
      <c r="C216" s="279"/>
      <c r="D216" s="152">
        <f t="shared" ref="D216:E217" si="23">D217</f>
        <v>9300</v>
      </c>
      <c r="E216" s="73">
        <f t="shared" si="23"/>
        <v>0</v>
      </c>
      <c r="F216" s="181">
        <f t="shared" si="20"/>
        <v>0</v>
      </c>
    </row>
    <row r="217" spans="1:6" ht="12" customHeight="1">
      <c r="A217" s="264" t="s">
        <v>221</v>
      </c>
      <c r="B217" s="264"/>
      <c r="C217" s="264"/>
      <c r="D217" s="153">
        <f t="shared" si="23"/>
        <v>9300</v>
      </c>
      <c r="E217" s="83">
        <f t="shared" si="23"/>
        <v>0</v>
      </c>
      <c r="F217" s="182">
        <f t="shared" si="20"/>
        <v>0</v>
      </c>
    </row>
    <row r="218" spans="1:6" ht="12" customHeight="1">
      <c r="A218" s="272" t="s">
        <v>143</v>
      </c>
      <c r="B218" s="272"/>
      <c r="C218" s="272"/>
      <c r="D218" s="154">
        <f>SUM(D221)</f>
        <v>9300</v>
      </c>
      <c r="E218" s="75">
        <f>SUM(E221)</f>
        <v>0</v>
      </c>
      <c r="F218" s="183">
        <f t="shared" si="20"/>
        <v>0</v>
      </c>
    </row>
    <row r="219" spans="1:6" ht="12" customHeight="1">
      <c r="A219" s="282" t="s">
        <v>65</v>
      </c>
      <c r="B219" s="282"/>
      <c r="C219" s="282"/>
      <c r="D219" s="155">
        <v>0</v>
      </c>
      <c r="E219" s="76">
        <v>0</v>
      </c>
      <c r="F219" s="184" t="e">
        <f t="shared" si="20"/>
        <v>#DIV/0!</v>
      </c>
    </row>
    <row r="220" spans="1:6" ht="12" customHeight="1">
      <c r="A220" s="282" t="s">
        <v>80</v>
      </c>
      <c r="B220" s="282"/>
      <c r="C220" s="282"/>
      <c r="D220" s="155">
        <f>D221</f>
        <v>9300</v>
      </c>
      <c r="E220" s="76">
        <f>E221</f>
        <v>0</v>
      </c>
      <c r="F220" s="184">
        <f t="shared" si="20"/>
        <v>0</v>
      </c>
    </row>
    <row r="221" spans="1:6" ht="12" customHeight="1">
      <c r="A221" s="21"/>
      <c r="B221" s="27">
        <v>4</v>
      </c>
      <c r="C221" s="28" t="s">
        <v>191</v>
      </c>
      <c r="D221" s="158">
        <f>SUM(D222+D225)</f>
        <v>9300</v>
      </c>
      <c r="E221" s="79">
        <f>SUM(E222+E225)</f>
        <v>0</v>
      </c>
      <c r="F221" s="180">
        <f t="shared" si="20"/>
        <v>0</v>
      </c>
    </row>
    <row r="222" spans="1:6" ht="12" customHeight="1">
      <c r="A222" s="21"/>
      <c r="B222" s="27">
        <v>42</v>
      </c>
      <c r="C222" s="28" t="s">
        <v>172</v>
      </c>
      <c r="D222" s="156">
        <f>SUM(D223:D224)</f>
        <v>7970</v>
      </c>
      <c r="E222" s="77">
        <f>SUM(E223:E224)</f>
        <v>0</v>
      </c>
      <c r="F222" s="180">
        <f t="shared" si="20"/>
        <v>0</v>
      </c>
    </row>
    <row r="223" spans="1:6" ht="12" customHeight="1">
      <c r="A223" s="21"/>
      <c r="B223" s="29">
        <v>421</v>
      </c>
      <c r="C223" s="31" t="s">
        <v>36</v>
      </c>
      <c r="D223" s="157">
        <v>6640</v>
      </c>
      <c r="E223" s="97">
        <v>0</v>
      </c>
      <c r="F223" s="180">
        <f t="shared" si="20"/>
        <v>0</v>
      </c>
    </row>
    <row r="224" spans="1:6" ht="12" customHeight="1">
      <c r="A224" s="21"/>
      <c r="B224" s="29">
        <v>426</v>
      </c>
      <c r="C224" s="31" t="s">
        <v>81</v>
      </c>
      <c r="D224" s="157">
        <v>1330</v>
      </c>
      <c r="E224" s="97">
        <v>0</v>
      </c>
      <c r="F224" s="180">
        <f t="shared" si="20"/>
        <v>0</v>
      </c>
    </row>
    <row r="225" spans="1:6" ht="12" customHeight="1">
      <c r="A225" s="21"/>
      <c r="B225" s="40">
        <v>45</v>
      </c>
      <c r="C225" s="28" t="s">
        <v>60</v>
      </c>
      <c r="D225" s="158">
        <f>SUM(D226)</f>
        <v>1330</v>
      </c>
      <c r="E225" s="79">
        <f>SUM(E226)</f>
        <v>0</v>
      </c>
      <c r="F225" s="188">
        <f t="shared" si="20"/>
        <v>0</v>
      </c>
    </row>
    <row r="226" spans="1:6" ht="11.25" customHeight="1">
      <c r="A226" s="21"/>
      <c r="B226" s="29">
        <v>451</v>
      </c>
      <c r="C226" s="31" t="s">
        <v>40</v>
      </c>
      <c r="D226" s="157">
        <v>1330</v>
      </c>
      <c r="E226" s="97">
        <v>0</v>
      </c>
      <c r="F226" s="180">
        <f t="shared" si="20"/>
        <v>0</v>
      </c>
    </row>
    <row r="227" spans="1:6" ht="11.25" customHeight="1">
      <c r="A227" s="279" t="s">
        <v>217</v>
      </c>
      <c r="B227" s="279"/>
      <c r="C227" s="279"/>
      <c r="D227" s="152">
        <f>SUM(D228,D235,D242)</f>
        <v>105530</v>
      </c>
      <c r="E227" s="87">
        <f>SUM(E228,E235,E242)</f>
        <v>18390.580000000002</v>
      </c>
      <c r="F227" s="194">
        <f t="shared" si="20"/>
        <v>17.426873874727566</v>
      </c>
    </row>
    <row r="228" spans="1:6" ht="12" customHeight="1">
      <c r="A228" s="264" t="s">
        <v>218</v>
      </c>
      <c r="B228" s="264"/>
      <c r="C228" s="264"/>
      <c r="D228" s="153">
        <f>D229</f>
        <v>84280</v>
      </c>
      <c r="E228" s="83">
        <f>E229</f>
        <v>16750</v>
      </c>
      <c r="F228" s="182">
        <f t="shared" si="20"/>
        <v>19.874228761271951</v>
      </c>
    </row>
    <row r="229" spans="1:6" ht="12" customHeight="1">
      <c r="A229" s="272" t="s">
        <v>143</v>
      </c>
      <c r="B229" s="272"/>
      <c r="C229" s="272"/>
      <c r="D229" s="154">
        <f>D231</f>
        <v>84280</v>
      </c>
      <c r="E229" s="75">
        <f>E231</f>
        <v>16750</v>
      </c>
      <c r="F229" s="183">
        <f t="shared" si="20"/>
        <v>19.874228761271951</v>
      </c>
    </row>
    <row r="230" spans="1:6" ht="12" customHeight="1">
      <c r="A230" s="282" t="s">
        <v>219</v>
      </c>
      <c r="B230" s="282"/>
      <c r="C230" s="282"/>
      <c r="D230" s="155">
        <f t="shared" ref="D230:E231" si="24">D231</f>
        <v>84280</v>
      </c>
      <c r="E230" s="76">
        <f t="shared" si="24"/>
        <v>16750</v>
      </c>
      <c r="F230" s="184">
        <f t="shared" si="20"/>
        <v>19.874228761271951</v>
      </c>
    </row>
    <row r="231" spans="1:6" ht="12" customHeight="1">
      <c r="A231" s="21"/>
      <c r="B231" s="27">
        <v>3</v>
      </c>
      <c r="C231" s="28" t="s">
        <v>53</v>
      </c>
      <c r="D231" s="158">
        <f t="shared" si="24"/>
        <v>84280</v>
      </c>
      <c r="E231" s="79">
        <f t="shared" si="24"/>
        <v>16750</v>
      </c>
      <c r="F231" s="180">
        <f t="shared" si="20"/>
        <v>19.874228761271951</v>
      </c>
    </row>
    <row r="232" spans="1:6" ht="12" customHeight="1">
      <c r="A232" s="21"/>
      <c r="B232" s="27">
        <v>32</v>
      </c>
      <c r="C232" s="28" t="s">
        <v>54</v>
      </c>
      <c r="D232" s="156">
        <f>SUM(D233:D234)</f>
        <v>84280</v>
      </c>
      <c r="E232" s="88">
        <f>SUM(E233:E234)</f>
        <v>16750</v>
      </c>
      <c r="F232" s="195">
        <f t="shared" si="20"/>
        <v>19.874228761271951</v>
      </c>
    </row>
    <row r="233" spans="1:6" ht="12" customHeight="1">
      <c r="A233" s="21"/>
      <c r="B233" s="29">
        <v>322</v>
      </c>
      <c r="C233" s="32" t="s">
        <v>58</v>
      </c>
      <c r="D233" s="157">
        <v>3320</v>
      </c>
      <c r="E233" s="97">
        <v>0</v>
      </c>
      <c r="F233" s="180">
        <f t="shared" si="20"/>
        <v>0</v>
      </c>
    </row>
    <row r="234" spans="1:6" ht="12" customHeight="1">
      <c r="A234" s="21"/>
      <c r="B234" s="29">
        <v>323</v>
      </c>
      <c r="C234" s="31" t="s">
        <v>92</v>
      </c>
      <c r="D234" s="157">
        <v>80960</v>
      </c>
      <c r="E234" s="97">
        <v>16750</v>
      </c>
      <c r="F234" s="180">
        <f t="shared" si="20"/>
        <v>20.689229249011859</v>
      </c>
    </row>
    <row r="235" spans="1:6" ht="26.25" customHeight="1">
      <c r="A235" s="264" t="s">
        <v>273</v>
      </c>
      <c r="B235" s="264"/>
      <c r="C235" s="264"/>
      <c r="D235" s="153">
        <f>D236</f>
        <v>2660</v>
      </c>
      <c r="E235" s="74">
        <f>E236</f>
        <v>1565.86</v>
      </c>
      <c r="F235" s="182">
        <f t="shared" si="20"/>
        <v>58.86691729323308</v>
      </c>
    </row>
    <row r="236" spans="1:6" ht="12" customHeight="1">
      <c r="A236" s="272" t="s">
        <v>143</v>
      </c>
      <c r="B236" s="272"/>
      <c r="C236" s="272"/>
      <c r="D236" s="154">
        <f>D239</f>
        <v>2660</v>
      </c>
      <c r="E236" s="75">
        <f>E239</f>
        <v>1565.86</v>
      </c>
      <c r="F236" s="183">
        <f t="shared" si="20"/>
        <v>58.86691729323308</v>
      </c>
    </row>
    <row r="237" spans="1:6" ht="12" customHeight="1">
      <c r="A237" s="282" t="s">
        <v>215</v>
      </c>
      <c r="B237" s="282"/>
      <c r="C237" s="282"/>
      <c r="D237" s="155">
        <v>1000</v>
      </c>
      <c r="E237" s="76">
        <v>1000</v>
      </c>
      <c r="F237" s="184">
        <f t="shared" si="20"/>
        <v>100</v>
      </c>
    </row>
    <row r="238" spans="1:6" ht="12" customHeight="1">
      <c r="A238" s="282" t="s">
        <v>216</v>
      </c>
      <c r="B238" s="282"/>
      <c r="C238" s="282"/>
      <c r="D238" s="155">
        <f>D236-D237</f>
        <v>1660</v>
      </c>
      <c r="E238" s="76">
        <f>E236-E237</f>
        <v>565.8599999999999</v>
      </c>
      <c r="F238" s="184">
        <f t="shared" si="20"/>
        <v>34.087951807228912</v>
      </c>
    </row>
    <row r="239" spans="1:6" ht="12" customHeight="1">
      <c r="A239" s="21"/>
      <c r="B239" s="27">
        <v>3</v>
      </c>
      <c r="C239" s="28" t="s">
        <v>53</v>
      </c>
      <c r="D239" s="158">
        <f t="shared" ref="D239:E240" si="25">SUM(D240)</f>
        <v>2660</v>
      </c>
      <c r="E239" s="79">
        <f t="shared" si="25"/>
        <v>1565.86</v>
      </c>
      <c r="F239" s="180">
        <f t="shared" si="20"/>
        <v>58.86691729323308</v>
      </c>
    </row>
    <row r="240" spans="1:6" ht="12" customHeight="1">
      <c r="A240" s="21"/>
      <c r="B240" s="27">
        <v>37</v>
      </c>
      <c r="C240" s="28" t="s">
        <v>133</v>
      </c>
      <c r="D240" s="156">
        <f t="shared" si="25"/>
        <v>2660</v>
      </c>
      <c r="E240" s="77">
        <f t="shared" si="25"/>
        <v>1565.86</v>
      </c>
      <c r="F240" s="180">
        <f t="shared" si="20"/>
        <v>58.86691729323308</v>
      </c>
    </row>
    <row r="241" spans="1:6" ht="12" customHeight="1">
      <c r="A241" s="21"/>
      <c r="B241" s="29">
        <v>372</v>
      </c>
      <c r="C241" s="31" t="s">
        <v>82</v>
      </c>
      <c r="D241" s="157">
        <v>2660</v>
      </c>
      <c r="E241" s="97">
        <v>1565.86</v>
      </c>
      <c r="F241" s="180">
        <f t="shared" si="20"/>
        <v>58.86691729323308</v>
      </c>
    </row>
    <row r="242" spans="1:6" ht="12" customHeight="1">
      <c r="A242" s="264" t="s">
        <v>210</v>
      </c>
      <c r="B242" s="264"/>
      <c r="C242" s="264"/>
      <c r="D242" s="153">
        <f>D243</f>
        <v>18590</v>
      </c>
      <c r="E242" s="83">
        <f>E243</f>
        <v>74.72</v>
      </c>
      <c r="F242" s="196">
        <f t="shared" si="20"/>
        <v>0.40193652501344812</v>
      </c>
    </row>
    <row r="243" spans="1:6" ht="12" customHeight="1">
      <c r="A243" s="272" t="s">
        <v>211</v>
      </c>
      <c r="B243" s="272"/>
      <c r="C243" s="272"/>
      <c r="D243" s="154">
        <f>D247</f>
        <v>18590</v>
      </c>
      <c r="E243" s="75">
        <f>E247</f>
        <v>74.72</v>
      </c>
      <c r="F243" s="197">
        <f t="shared" si="20"/>
        <v>0.40193652501344812</v>
      </c>
    </row>
    <row r="244" spans="1:6" ht="12" customHeight="1">
      <c r="A244" s="282" t="s">
        <v>212</v>
      </c>
      <c r="B244" s="282"/>
      <c r="C244" s="282"/>
      <c r="D244" s="155">
        <v>18590</v>
      </c>
      <c r="E244" s="76">
        <v>18590</v>
      </c>
      <c r="F244" s="198">
        <f t="shared" si="20"/>
        <v>100</v>
      </c>
    </row>
    <row r="245" spans="1:6" ht="12" customHeight="1">
      <c r="A245" s="282" t="s">
        <v>213</v>
      </c>
      <c r="B245" s="282"/>
      <c r="C245" s="282"/>
      <c r="D245" s="155">
        <v>0</v>
      </c>
      <c r="E245" s="76">
        <v>0</v>
      </c>
      <c r="F245" s="198" t="e">
        <f t="shared" si="20"/>
        <v>#DIV/0!</v>
      </c>
    </row>
    <row r="246" spans="1:6" ht="12" customHeight="1">
      <c r="A246" s="282" t="s">
        <v>65</v>
      </c>
      <c r="B246" s="282"/>
      <c r="C246" s="282"/>
      <c r="D246" s="155">
        <v>0</v>
      </c>
      <c r="E246" s="76">
        <v>0</v>
      </c>
      <c r="F246" s="198" t="e">
        <f t="shared" si="20"/>
        <v>#DIV/0!</v>
      </c>
    </row>
    <row r="247" spans="1:6" ht="12" customHeight="1">
      <c r="A247" s="21"/>
      <c r="B247" s="27">
        <v>3</v>
      </c>
      <c r="C247" s="28" t="s">
        <v>53</v>
      </c>
      <c r="D247" s="158">
        <f>D248</f>
        <v>18590</v>
      </c>
      <c r="E247" s="79">
        <f>E248</f>
        <v>74.72</v>
      </c>
      <c r="F247" s="199">
        <f t="shared" si="20"/>
        <v>0.40193652501344812</v>
      </c>
    </row>
    <row r="248" spans="1:6" ht="12" customHeight="1">
      <c r="A248" s="21"/>
      <c r="B248" s="27">
        <v>32</v>
      </c>
      <c r="C248" s="28" t="s">
        <v>54</v>
      </c>
      <c r="D248" s="156">
        <f>SUM(D249:D249)</f>
        <v>18590</v>
      </c>
      <c r="E248" s="77">
        <f>SUM(E249:E249)</f>
        <v>74.72</v>
      </c>
      <c r="F248" s="200">
        <f t="shared" si="20"/>
        <v>0.40193652501344812</v>
      </c>
    </row>
    <row r="249" spans="1:6" ht="12" customHeight="1">
      <c r="A249" s="21"/>
      <c r="B249" s="29">
        <v>323</v>
      </c>
      <c r="C249" s="31" t="s">
        <v>214</v>
      </c>
      <c r="D249" s="157">
        <v>18590</v>
      </c>
      <c r="E249" s="97">
        <v>74.72</v>
      </c>
      <c r="F249" s="180">
        <f t="shared" si="20"/>
        <v>0.40193652501344812</v>
      </c>
    </row>
    <row r="250" spans="1:6" ht="12" customHeight="1">
      <c r="A250" s="278" t="s">
        <v>83</v>
      </c>
      <c r="B250" s="278"/>
      <c r="C250" s="278"/>
      <c r="D250" s="158">
        <f>SUM(D251,D281)</f>
        <v>74040</v>
      </c>
      <c r="E250" s="85">
        <f>SUM(E251,E281)</f>
        <v>27045.11</v>
      </c>
      <c r="F250" s="180">
        <f t="shared" ref="F250:F313" si="26">E250/D250*100</f>
        <v>36.527701242571588</v>
      </c>
    </row>
    <row r="251" spans="1:6" ht="12" customHeight="1">
      <c r="A251" s="279" t="s">
        <v>208</v>
      </c>
      <c r="B251" s="279"/>
      <c r="C251" s="279"/>
      <c r="D251" s="152">
        <f>SUM(D252,D258,D266,D274)</f>
        <v>42840</v>
      </c>
      <c r="E251" s="73">
        <f>SUM(E252,E258,E266,E274)</f>
        <v>15335.14</v>
      </c>
      <c r="F251" s="181">
        <f t="shared" si="26"/>
        <v>35.796311858076564</v>
      </c>
    </row>
    <row r="252" spans="1:6" ht="12" customHeight="1">
      <c r="A252" s="264" t="s">
        <v>209</v>
      </c>
      <c r="B252" s="264"/>
      <c r="C252" s="264"/>
      <c r="D252" s="153">
        <f>D253</f>
        <v>9300</v>
      </c>
      <c r="E252" s="83">
        <f>E253</f>
        <v>9300</v>
      </c>
      <c r="F252" s="182">
        <f t="shared" si="26"/>
        <v>100</v>
      </c>
    </row>
    <row r="253" spans="1:6" ht="12" customHeight="1">
      <c r="A253" s="272" t="s">
        <v>95</v>
      </c>
      <c r="B253" s="272"/>
      <c r="C253" s="272"/>
      <c r="D253" s="154">
        <f>D255</f>
        <v>9300</v>
      </c>
      <c r="E253" s="75">
        <f>E255</f>
        <v>9300</v>
      </c>
      <c r="F253" s="183">
        <f t="shared" si="26"/>
        <v>100</v>
      </c>
    </row>
    <row r="254" spans="1:6" ht="12" customHeight="1">
      <c r="A254" s="282" t="s">
        <v>52</v>
      </c>
      <c r="B254" s="282"/>
      <c r="C254" s="282"/>
      <c r="D254" s="155">
        <f t="shared" ref="D254:E255" si="27">D255</f>
        <v>9300</v>
      </c>
      <c r="E254" s="76">
        <f t="shared" si="27"/>
        <v>9300</v>
      </c>
      <c r="F254" s="184">
        <f t="shared" si="26"/>
        <v>100</v>
      </c>
    </row>
    <row r="255" spans="1:6" ht="12" customHeight="1">
      <c r="A255" s="21"/>
      <c r="B255" s="27">
        <v>3</v>
      </c>
      <c r="C255" s="28" t="s">
        <v>53</v>
      </c>
      <c r="D255" s="158">
        <f t="shared" si="27"/>
        <v>9300</v>
      </c>
      <c r="E255" s="79">
        <f t="shared" si="27"/>
        <v>9300</v>
      </c>
      <c r="F255" s="180">
        <f t="shared" si="26"/>
        <v>100</v>
      </c>
    </row>
    <row r="256" spans="1:6" ht="12" customHeight="1">
      <c r="A256" s="21"/>
      <c r="B256" s="27">
        <v>36</v>
      </c>
      <c r="C256" s="28" t="s">
        <v>86</v>
      </c>
      <c r="D256" s="156">
        <f>SUM(D257:D257)</f>
        <v>9300</v>
      </c>
      <c r="E256" s="77">
        <f>SUM(E257:E257)</f>
        <v>9300</v>
      </c>
      <c r="F256" s="180">
        <f t="shared" si="26"/>
        <v>100</v>
      </c>
    </row>
    <row r="257" spans="1:6" ht="12" customHeight="1">
      <c r="A257" s="21"/>
      <c r="B257" s="29">
        <v>363</v>
      </c>
      <c r="C257" s="31" t="s">
        <v>77</v>
      </c>
      <c r="D257" s="157">
        <v>9300</v>
      </c>
      <c r="E257" s="97">
        <v>9300</v>
      </c>
      <c r="F257" s="180">
        <f t="shared" si="26"/>
        <v>100</v>
      </c>
    </row>
    <row r="258" spans="1:6" ht="12" customHeight="1">
      <c r="A258" s="264" t="s">
        <v>85</v>
      </c>
      <c r="B258" s="264"/>
      <c r="C258" s="264"/>
      <c r="D258" s="153">
        <f>D259</f>
        <v>6910</v>
      </c>
      <c r="E258" s="83">
        <f>E259</f>
        <v>4413.59</v>
      </c>
      <c r="F258" s="182">
        <f t="shared" si="26"/>
        <v>63.872503617945007</v>
      </c>
    </row>
    <row r="259" spans="1:6" ht="12" customHeight="1">
      <c r="A259" s="272" t="s">
        <v>84</v>
      </c>
      <c r="B259" s="272"/>
      <c r="C259" s="272"/>
      <c r="D259" s="154">
        <f>D261</f>
        <v>6910</v>
      </c>
      <c r="E259" s="75">
        <f>E261</f>
        <v>4413.59</v>
      </c>
      <c r="F259" s="183">
        <f t="shared" si="26"/>
        <v>63.872503617945007</v>
      </c>
    </row>
    <row r="260" spans="1:6" ht="12" customHeight="1">
      <c r="A260" s="282" t="s">
        <v>65</v>
      </c>
      <c r="B260" s="282"/>
      <c r="C260" s="282"/>
      <c r="D260" s="155">
        <f>D261</f>
        <v>6910</v>
      </c>
      <c r="E260" s="76">
        <f>E261</f>
        <v>4413.59</v>
      </c>
      <c r="F260" s="184">
        <f t="shared" si="26"/>
        <v>63.872503617945007</v>
      </c>
    </row>
    <row r="261" spans="1:6" ht="12" customHeight="1">
      <c r="A261" s="21"/>
      <c r="B261" s="27">
        <v>3</v>
      </c>
      <c r="C261" s="28" t="s">
        <v>53</v>
      </c>
      <c r="D261" s="158">
        <f>SUM(D262,D264)</f>
        <v>6910</v>
      </c>
      <c r="E261" s="79">
        <f>SUM(E262,E264)</f>
        <v>4413.59</v>
      </c>
      <c r="F261" s="180">
        <f t="shared" si="26"/>
        <v>63.872503617945007</v>
      </c>
    </row>
    <row r="262" spans="1:6" ht="12" customHeight="1">
      <c r="A262" s="21"/>
      <c r="B262" s="27">
        <v>37</v>
      </c>
      <c r="C262" s="28" t="s">
        <v>97</v>
      </c>
      <c r="D262" s="158">
        <f>SUM(D263)</f>
        <v>5310</v>
      </c>
      <c r="E262" s="79">
        <f>SUM(E263)</f>
        <v>2970.99</v>
      </c>
      <c r="F262" s="180">
        <f t="shared" si="26"/>
        <v>55.95084745762712</v>
      </c>
    </row>
    <row r="263" spans="1:6" ht="12" customHeight="1">
      <c r="A263" s="21"/>
      <c r="B263" s="29">
        <v>372</v>
      </c>
      <c r="C263" s="31" t="s">
        <v>82</v>
      </c>
      <c r="D263" s="157">
        <v>5310</v>
      </c>
      <c r="E263" s="97">
        <v>2970.99</v>
      </c>
      <c r="F263" s="180">
        <f t="shared" si="26"/>
        <v>55.95084745762712</v>
      </c>
    </row>
    <row r="264" spans="1:6" ht="12" customHeight="1">
      <c r="A264" s="21"/>
      <c r="B264" s="27">
        <v>36</v>
      </c>
      <c r="C264" s="28" t="s">
        <v>86</v>
      </c>
      <c r="D264" s="161">
        <f>SUM(D265:D265)</f>
        <v>1600</v>
      </c>
      <c r="E264" s="82">
        <f>SUM(E265:E265)</f>
        <v>1442.6</v>
      </c>
      <c r="F264" s="180">
        <f t="shared" si="26"/>
        <v>90.162499999999994</v>
      </c>
    </row>
    <row r="265" spans="1:6" ht="12" customHeight="1">
      <c r="A265" s="21"/>
      <c r="B265" s="29">
        <v>363</v>
      </c>
      <c r="C265" s="31" t="s">
        <v>77</v>
      </c>
      <c r="D265" s="157">
        <v>1600</v>
      </c>
      <c r="E265" s="97">
        <v>1442.6</v>
      </c>
      <c r="F265" s="180">
        <f t="shared" si="26"/>
        <v>90.162499999999994</v>
      </c>
    </row>
    <row r="266" spans="1:6" ht="12" customHeight="1">
      <c r="A266" s="264" t="s">
        <v>87</v>
      </c>
      <c r="B266" s="264"/>
      <c r="C266" s="264"/>
      <c r="D266" s="153">
        <f>D267</f>
        <v>24960</v>
      </c>
      <c r="E266" s="83">
        <f>E267</f>
        <v>0</v>
      </c>
      <c r="F266" s="182">
        <f t="shared" si="26"/>
        <v>0</v>
      </c>
    </row>
    <row r="267" spans="1:6" ht="12" customHeight="1">
      <c r="A267" s="272" t="s">
        <v>88</v>
      </c>
      <c r="B267" s="272"/>
      <c r="C267" s="272"/>
      <c r="D267" s="154">
        <f>SUM(D270)</f>
        <v>24960</v>
      </c>
      <c r="E267" s="75">
        <f>SUM(E270)</f>
        <v>0</v>
      </c>
      <c r="F267" s="183">
        <f t="shared" si="26"/>
        <v>0</v>
      </c>
    </row>
    <row r="268" spans="1:6" ht="12" customHeight="1">
      <c r="A268" s="282" t="s">
        <v>65</v>
      </c>
      <c r="B268" s="282"/>
      <c r="C268" s="282"/>
      <c r="D268" s="155">
        <v>24000</v>
      </c>
      <c r="E268" s="76">
        <v>24000</v>
      </c>
      <c r="F268" s="184">
        <f t="shared" si="26"/>
        <v>100</v>
      </c>
    </row>
    <row r="269" spans="1:6" ht="12" customHeight="1">
      <c r="A269" s="282" t="s">
        <v>52</v>
      </c>
      <c r="B269" s="282"/>
      <c r="C269" s="282"/>
      <c r="D269" s="155">
        <f>D267-D268</f>
        <v>960</v>
      </c>
      <c r="E269" s="76">
        <f>E267-E268</f>
        <v>-24000</v>
      </c>
      <c r="F269" s="184">
        <f t="shared" si="26"/>
        <v>-2500</v>
      </c>
    </row>
    <row r="270" spans="1:6" ht="12" customHeight="1">
      <c r="A270" s="21"/>
      <c r="B270" s="27">
        <v>4</v>
      </c>
      <c r="C270" s="28" t="s">
        <v>89</v>
      </c>
      <c r="D270" s="158">
        <f>D271</f>
        <v>24960</v>
      </c>
      <c r="E270" s="79">
        <f>E271</f>
        <v>0</v>
      </c>
      <c r="F270" s="180">
        <f t="shared" si="26"/>
        <v>0</v>
      </c>
    </row>
    <row r="271" spans="1:6" ht="12" customHeight="1">
      <c r="A271" s="21"/>
      <c r="B271" s="27">
        <v>42</v>
      </c>
      <c r="C271" s="28" t="s">
        <v>90</v>
      </c>
      <c r="D271" s="156">
        <f>SUM(D272,D273)</f>
        <v>24960</v>
      </c>
      <c r="E271" s="77">
        <f>SUM(E272,E273)</f>
        <v>0</v>
      </c>
      <c r="F271" s="180">
        <f t="shared" si="26"/>
        <v>0</v>
      </c>
    </row>
    <row r="272" spans="1:6" ht="12" customHeight="1">
      <c r="A272" s="21"/>
      <c r="B272" s="29">
        <v>421</v>
      </c>
      <c r="C272" s="31" t="s">
        <v>36</v>
      </c>
      <c r="D272" s="157">
        <v>22300</v>
      </c>
      <c r="E272" s="97">
        <v>0</v>
      </c>
      <c r="F272" s="180">
        <f t="shared" si="26"/>
        <v>0</v>
      </c>
    </row>
    <row r="273" spans="1:6" ht="12" customHeight="1">
      <c r="A273" s="21"/>
      <c r="B273" s="36">
        <v>422</v>
      </c>
      <c r="C273" s="44" t="s">
        <v>75</v>
      </c>
      <c r="D273" s="157">
        <v>2660</v>
      </c>
      <c r="E273" s="97">
        <v>0</v>
      </c>
      <c r="F273" s="180">
        <f t="shared" si="26"/>
        <v>0</v>
      </c>
    </row>
    <row r="274" spans="1:6" ht="12" customHeight="1">
      <c r="A274" s="264" t="s">
        <v>91</v>
      </c>
      <c r="B274" s="264"/>
      <c r="C274" s="264"/>
      <c r="D274" s="153">
        <f>D275</f>
        <v>1670</v>
      </c>
      <c r="E274" s="83">
        <f>E275</f>
        <v>1621.55</v>
      </c>
      <c r="F274" s="182">
        <f t="shared" si="26"/>
        <v>97.098802395209589</v>
      </c>
    </row>
    <row r="275" spans="1:6" ht="12" customHeight="1">
      <c r="A275" s="272" t="s">
        <v>88</v>
      </c>
      <c r="B275" s="272"/>
      <c r="C275" s="272"/>
      <c r="D275" s="154">
        <f>SUM(D277)</f>
        <v>1670</v>
      </c>
      <c r="E275" s="75">
        <f>SUM(E277)</f>
        <v>1621.55</v>
      </c>
      <c r="F275" s="183">
        <f t="shared" si="26"/>
        <v>97.098802395209589</v>
      </c>
    </row>
    <row r="276" spans="1:6" ht="12" customHeight="1">
      <c r="A276" s="282" t="s">
        <v>64</v>
      </c>
      <c r="B276" s="282"/>
      <c r="C276" s="282"/>
      <c r="D276" s="155">
        <v>1000</v>
      </c>
      <c r="E276" s="76">
        <v>1000</v>
      </c>
      <c r="F276" s="184">
        <f t="shared" si="26"/>
        <v>100</v>
      </c>
    </row>
    <row r="277" spans="1:6" ht="12" customHeight="1">
      <c r="A277" s="21"/>
      <c r="B277" s="27">
        <v>3</v>
      </c>
      <c r="C277" s="28" t="s">
        <v>53</v>
      </c>
      <c r="D277" s="151">
        <f>D278</f>
        <v>1670</v>
      </c>
      <c r="E277" s="89">
        <f>E278</f>
        <v>1621.55</v>
      </c>
      <c r="F277" s="180">
        <f t="shared" si="26"/>
        <v>97.098802395209589</v>
      </c>
    </row>
    <row r="278" spans="1:6" ht="12" customHeight="1">
      <c r="A278" s="21"/>
      <c r="B278" s="27">
        <v>32</v>
      </c>
      <c r="C278" s="28" t="s">
        <v>54</v>
      </c>
      <c r="D278" s="151">
        <f>SUM(D279:D280)</f>
        <v>1670</v>
      </c>
      <c r="E278" s="89">
        <f>SUM(E279:E280)</f>
        <v>1621.55</v>
      </c>
      <c r="F278" s="180">
        <f t="shared" si="26"/>
        <v>97.098802395209589</v>
      </c>
    </row>
    <row r="279" spans="1:6" ht="12" customHeight="1">
      <c r="A279" s="21"/>
      <c r="B279" s="29">
        <v>322</v>
      </c>
      <c r="C279" s="32" t="s">
        <v>58</v>
      </c>
      <c r="D279" s="157">
        <v>670</v>
      </c>
      <c r="E279" s="97">
        <v>621.54999999999995</v>
      </c>
      <c r="F279" s="180">
        <f t="shared" si="26"/>
        <v>92.768656716417908</v>
      </c>
    </row>
    <row r="280" spans="1:6" ht="12" customHeight="1">
      <c r="A280" s="21"/>
      <c r="B280" s="29">
        <v>323</v>
      </c>
      <c r="C280" s="31" t="s">
        <v>92</v>
      </c>
      <c r="D280" s="157">
        <v>1000</v>
      </c>
      <c r="E280" s="97">
        <v>1000</v>
      </c>
      <c r="F280" s="180">
        <f t="shared" si="26"/>
        <v>100</v>
      </c>
    </row>
    <row r="281" spans="1:6" ht="12" customHeight="1">
      <c r="A281" s="279" t="s">
        <v>93</v>
      </c>
      <c r="B281" s="279"/>
      <c r="C281" s="279"/>
      <c r="D281" s="152">
        <f>SUM(D282,D289)</f>
        <v>31200</v>
      </c>
      <c r="E281" s="73">
        <f>SUM(E282,E289)</f>
        <v>11709.97</v>
      </c>
      <c r="F281" s="181">
        <f t="shared" si="26"/>
        <v>37.531955128205126</v>
      </c>
    </row>
    <row r="282" spans="1:6" ht="12" customHeight="1">
      <c r="A282" s="264" t="s">
        <v>94</v>
      </c>
      <c r="B282" s="264"/>
      <c r="C282" s="264"/>
      <c r="D282" s="153">
        <f>D283</f>
        <v>7300</v>
      </c>
      <c r="E282" s="83">
        <f>E283</f>
        <v>63.72</v>
      </c>
      <c r="F282" s="182">
        <f t="shared" si="26"/>
        <v>0.87287671232876718</v>
      </c>
    </row>
    <row r="283" spans="1:6" ht="12" customHeight="1">
      <c r="A283" s="272" t="s">
        <v>95</v>
      </c>
      <c r="B283" s="272"/>
      <c r="C283" s="272"/>
      <c r="D283" s="154">
        <f>D286</f>
        <v>7300</v>
      </c>
      <c r="E283" s="75">
        <f>E286</f>
        <v>63.72</v>
      </c>
      <c r="F283" s="183">
        <f t="shared" si="26"/>
        <v>0.87287671232876718</v>
      </c>
    </row>
    <row r="284" spans="1:6" ht="12" customHeight="1">
      <c r="A284" s="282" t="s">
        <v>52</v>
      </c>
      <c r="B284" s="282"/>
      <c r="C284" s="282"/>
      <c r="D284" s="155">
        <v>0</v>
      </c>
      <c r="E284" s="76">
        <v>0</v>
      </c>
      <c r="F284" s="184" t="e">
        <f t="shared" si="26"/>
        <v>#DIV/0!</v>
      </c>
    </row>
    <row r="285" spans="1:6" ht="12" customHeight="1">
      <c r="A285" s="287" t="s">
        <v>96</v>
      </c>
      <c r="B285" s="287"/>
      <c r="C285" s="287"/>
      <c r="D285" s="155">
        <v>7300</v>
      </c>
      <c r="E285" s="76">
        <v>7300</v>
      </c>
      <c r="F285" s="184">
        <f t="shared" si="26"/>
        <v>100</v>
      </c>
    </row>
    <row r="286" spans="1:6" ht="12" customHeight="1">
      <c r="A286" s="21"/>
      <c r="B286" s="27">
        <v>3</v>
      </c>
      <c r="C286" s="28" t="s">
        <v>53</v>
      </c>
      <c r="D286" s="158">
        <f>D287</f>
        <v>7300</v>
      </c>
      <c r="E286" s="79">
        <f>E287</f>
        <v>63.72</v>
      </c>
      <c r="F286" s="180">
        <f t="shared" si="26"/>
        <v>0.87287671232876718</v>
      </c>
    </row>
    <row r="287" spans="1:6" ht="12" customHeight="1">
      <c r="A287" s="21"/>
      <c r="B287" s="27">
        <v>37</v>
      </c>
      <c r="C287" s="28" t="s">
        <v>97</v>
      </c>
      <c r="D287" s="156">
        <f>SUM(D288:D288)</f>
        <v>7300</v>
      </c>
      <c r="E287" s="77">
        <f>SUM(E288:E288)</f>
        <v>63.72</v>
      </c>
      <c r="F287" s="180">
        <f t="shared" si="26"/>
        <v>0.87287671232876718</v>
      </c>
    </row>
    <row r="288" spans="1:6" ht="12" customHeight="1">
      <c r="A288" s="21"/>
      <c r="B288" s="29">
        <v>372</v>
      </c>
      <c r="C288" s="31" t="s">
        <v>98</v>
      </c>
      <c r="D288" s="157">
        <v>7300</v>
      </c>
      <c r="E288" s="97">
        <v>63.72</v>
      </c>
      <c r="F288" s="180">
        <f t="shared" si="26"/>
        <v>0.87287671232876718</v>
      </c>
    </row>
    <row r="289" spans="1:7" ht="12" customHeight="1">
      <c r="A289" s="264" t="s">
        <v>257</v>
      </c>
      <c r="B289" s="264"/>
      <c r="C289" s="264"/>
      <c r="D289" s="153">
        <f>D290</f>
        <v>23900</v>
      </c>
      <c r="E289" s="83">
        <f>E290</f>
        <v>11646.25</v>
      </c>
      <c r="F289" s="182">
        <f t="shared" si="26"/>
        <v>48.729079497907954</v>
      </c>
    </row>
    <row r="290" spans="1:7" ht="12" customHeight="1">
      <c r="A290" s="272" t="s">
        <v>95</v>
      </c>
      <c r="B290" s="272"/>
      <c r="C290" s="272"/>
      <c r="D290" s="154">
        <f>SUM(D293)</f>
        <v>23900</v>
      </c>
      <c r="E290" s="75">
        <f>SUM(E293)</f>
        <v>11646.25</v>
      </c>
      <c r="F290" s="183">
        <f t="shared" si="26"/>
        <v>48.729079497907954</v>
      </c>
      <c r="G290" s="46"/>
    </row>
    <row r="291" spans="1:7" ht="12" customHeight="1">
      <c r="A291" s="268" t="s">
        <v>99</v>
      </c>
      <c r="B291" s="268"/>
      <c r="C291" s="268"/>
      <c r="D291" s="155">
        <f>SUM(D289-D292)</f>
        <v>11955</v>
      </c>
      <c r="E291" s="76">
        <f>SUM(E289-E292)</f>
        <v>-298.75</v>
      </c>
      <c r="F291" s="184">
        <f t="shared" si="26"/>
        <v>-2.4989544123797574</v>
      </c>
    </row>
    <row r="292" spans="1:7" ht="12" customHeight="1">
      <c r="A292" s="282" t="s">
        <v>65</v>
      </c>
      <c r="B292" s="282"/>
      <c r="C292" s="282"/>
      <c r="D292" s="155">
        <v>11945</v>
      </c>
      <c r="E292" s="76">
        <v>11945</v>
      </c>
      <c r="F292" s="184">
        <f t="shared" si="26"/>
        <v>100</v>
      </c>
    </row>
    <row r="293" spans="1:7" ht="12" customHeight="1">
      <c r="A293" s="21"/>
      <c r="B293" s="27">
        <v>4</v>
      </c>
      <c r="C293" s="28" t="s">
        <v>89</v>
      </c>
      <c r="D293" s="158">
        <f>D294+D296</f>
        <v>23900</v>
      </c>
      <c r="E293" s="79">
        <f>E294+E296</f>
        <v>11646.25</v>
      </c>
      <c r="F293" s="180">
        <f t="shared" si="26"/>
        <v>48.729079497907954</v>
      </c>
    </row>
    <row r="294" spans="1:7" ht="12" customHeight="1">
      <c r="A294" s="21"/>
      <c r="B294" s="27">
        <v>42</v>
      </c>
      <c r="C294" s="28" t="s">
        <v>172</v>
      </c>
      <c r="D294" s="156">
        <f>SUM(D295:D295)</f>
        <v>0</v>
      </c>
      <c r="E294" s="77">
        <f>SUM(E295:E295)</f>
        <v>11646.25</v>
      </c>
      <c r="F294" s="180" t="e">
        <f t="shared" si="26"/>
        <v>#DIV/0!</v>
      </c>
    </row>
    <row r="295" spans="1:7" ht="12" customHeight="1">
      <c r="A295" s="21"/>
      <c r="B295" s="29">
        <v>412</v>
      </c>
      <c r="C295" s="31" t="s">
        <v>36</v>
      </c>
      <c r="D295" s="157">
        <v>0</v>
      </c>
      <c r="E295" s="97">
        <v>11646.25</v>
      </c>
      <c r="F295" s="180" t="e">
        <f t="shared" si="26"/>
        <v>#DIV/0!</v>
      </c>
    </row>
    <row r="296" spans="1:7" ht="12" customHeight="1">
      <c r="A296" s="21"/>
      <c r="B296" s="27">
        <v>45</v>
      </c>
      <c r="C296" s="28" t="s">
        <v>60</v>
      </c>
      <c r="D296" s="158">
        <f>SUM(D297)</f>
        <v>23900</v>
      </c>
      <c r="E296" s="79">
        <f>SUM(E297)</f>
        <v>0</v>
      </c>
      <c r="F296" s="188">
        <f t="shared" si="26"/>
        <v>0</v>
      </c>
    </row>
    <row r="297" spans="1:7" ht="12" customHeight="1">
      <c r="A297" s="21"/>
      <c r="B297" s="29">
        <v>451</v>
      </c>
      <c r="C297" s="31" t="s">
        <v>40</v>
      </c>
      <c r="D297" s="157">
        <v>23900</v>
      </c>
      <c r="E297" s="97">
        <v>0</v>
      </c>
      <c r="F297" s="180">
        <f t="shared" si="26"/>
        <v>0</v>
      </c>
    </row>
    <row r="298" spans="1:7" ht="12" customHeight="1">
      <c r="A298" s="278" t="s">
        <v>100</v>
      </c>
      <c r="B298" s="278"/>
      <c r="C298" s="278"/>
      <c r="D298" s="158">
        <f>D299</f>
        <v>11990</v>
      </c>
      <c r="E298" s="85">
        <f>E299</f>
        <v>9312</v>
      </c>
      <c r="F298" s="188">
        <f t="shared" si="26"/>
        <v>77.664720600500416</v>
      </c>
    </row>
    <row r="299" spans="1:7" ht="12" customHeight="1">
      <c r="A299" s="286" t="s">
        <v>206</v>
      </c>
      <c r="B299" s="286"/>
      <c r="C299" s="286"/>
      <c r="D299" s="152">
        <f>SUM(D300,D306,D312,D318,D325)</f>
        <v>11990</v>
      </c>
      <c r="E299" s="73">
        <f>SUM(E300,E306,E312,E318,E325)</f>
        <v>9312</v>
      </c>
      <c r="F299" s="181">
        <f t="shared" si="26"/>
        <v>77.664720600500416</v>
      </c>
    </row>
    <row r="300" spans="1:7" ht="12" customHeight="1">
      <c r="A300" s="264" t="s">
        <v>207</v>
      </c>
      <c r="B300" s="264"/>
      <c r="C300" s="264"/>
      <c r="D300" s="153">
        <f t="shared" ref="D300:E303" si="28">D301</f>
        <v>4650</v>
      </c>
      <c r="E300" s="83">
        <f t="shared" si="28"/>
        <v>3812</v>
      </c>
      <c r="F300" s="182">
        <f t="shared" si="26"/>
        <v>81.978494623655919</v>
      </c>
    </row>
    <row r="301" spans="1:7" ht="12" customHeight="1">
      <c r="A301" s="272" t="s">
        <v>200</v>
      </c>
      <c r="B301" s="272"/>
      <c r="C301" s="272"/>
      <c r="D301" s="154">
        <f t="shared" si="28"/>
        <v>4650</v>
      </c>
      <c r="E301" s="75">
        <f t="shared" si="28"/>
        <v>3812</v>
      </c>
      <c r="F301" s="183">
        <f t="shared" si="26"/>
        <v>81.978494623655919</v>
      </c>
    </row>
    <row r="302" spans="1:7" ht="12" customHeight="1">
      <c r="A302" s="267" t="s">
        <v>99</v>
      </c>
      <c r="B302" s="268"/>
      <c r="C302" s="268"/>
      <c r="D302" s="155">
        <f t="shared" si="28"/>
        <v>4650</v>
      </c>
      <c r="E302" s="76">
        <f t="shared" si="28"/>
        <v>3812</v>
      </c>
      <c r="F302" s="184">
        <f t="shared" si="26"/>
        <v>81.978494623655919</v>
      </c>
    </row>
    <row r="303" spans="1:7" ht="12" customHeight="1">
      <c r="A303" s="21"/>
      <c r="B303" s="27">
        <v>3</v>
      </c>
      <c r="C303" s="28" t="s">
        <v>53</v>
      </c>
      <c r="D303" s="158">
        <f t="shared" si="28"/>
        <v>4650</v>
      </c>
      <c r="E303" s="79">
        <f t="shared" si="28"/>
        <v>3812</v>
      </c>
      <c r="F303" s="180">
        <f t="shared" si="26"/>
        <v>81.978494623655919</v>
      </c>
    </row>
    <row r="304" spans="1:7" ht="12" customHeight="1">
      <c r="A304" s="21"/>
      <c r="B304" s="27">
        <v>38</v>
      </c>
      <c r="C304" s="28" t="s">
        <v>133</v>
      </c>
      <c r="D304" s="156">
        <f>SUM(D305:D305)</f>
        <v>4650</v>
      </c>
      <c r="E304" s="77">
        <f>SUM(E305:E305)</f>
        <v>3812</v>
      </c>
      <c r="F304" s="180">
        <f t="shared" si="26"/>
        <v>81.978494623655919</v>
      </c>
    </row>
    <row r="305" spans="1:6" ht="12" customHeight="1">
      <c r="A305" s="21"/>
      <c r="B305" s="29">
        <v>381</v>
      </c>
      <c r="C305" s="31" t="s">
        <v>29</v>
      </c>
      <c r="D305" s="157">
        <v>4650</v>
      </c>
      <c r="E305" s="97">
        <v>3812</v>
      </c>
      <c r="F305" s="180">
        <f t="shared" si="26"/>
        <v>81.978494623655919</v>
      </c>
    </row>
    <row r="306" spans="1:6" ht="12" customHeight="1">
      <c r="A306" s="264" t="s">
        <v>101</v>
      </c>
      <c r="B306" s="264"/>
      <c r="C306" s="264"/>
      <c r="D306" s="153">
        <f t="shared" ref="D306:E309" si="29">D307</f>
        <v>2000</v>
      </c>
      <c r="E306" s="83">
        <f t="shared" si="29"/>
        <v>2000</v>
      </c>
      <c r="F306" s="182">
        <f t="shared" si="26"/>
        <v>100</v>
      </c>
    </row>
    <row r="307" spans="1:6" ht="12" customHeight="1">
      <c r="A307" s="272" t="s">
        <v>200</v>
      </c>
      <c r="B307" s="272"/>
      <c r="C307" s="272"/>
      <c r="D307" s="154">
        <f t="shared" si="29"/>
        <v>2000</v>
      </c>
      <c r="E307" s="75">
        <f t="shared" si="29"/>
        <v>2000</v>
      </c>
      <c r="F307" s="183">
        <f t="shared" si="26"/>
        <v>100</v>
      </c>
    </row>
    <row r="308" spans="1:6" ht="12" customHeight="1">
      <c r="A308" s="267" t="s">
        <v>99</v>
      </c>
      <c r="B308" s="268"/>
      <c r="C308" s="268"/>
      <c r="D308" s="155">
        <f t="shared" si="29"/>
        <v>2000</v>
      </c>
      <c r="E308" s="76">
        <f t="shared" si="29"/>
        <v>2000</v>
      </c>
      <c r="F308" s="184">
        <f t="shared" si="26"/>
        <v>100</v>
      </c>
    </row>
    <row r="309" spans="1:6" ht="12" customHeight="1">
      <c r="A309" s="21"/>
      <c r="B309" s="27">
        <v>3</v>
      </c>
      <c r="C309" s="28" t="s">
        <v>53</v>
      </c>
      <c r="D309" s="158">
        <f t="shared" si="29"/>
        <v>2000</v>
      </c>
      <c r="E309" s="79">
        <f t="shared" si="29"/>
        <v>2000</v>
      </c>
      <c r="F309" s="180">
        <f t="shared" si="26"/>
        <v>100</v>
      </c>
    </row>
    <row r="310" spans="1:6" ht="12" customHeight="1">
      <c r="A310" s="21"/>
      <c r="B310" s="27">
        <v>38</v>
      </c>
      <c r="C310" s="28" t="s">
        <v>133</v>
      </c>
      <c r="D310" s="156">
        <f>SUM(D311:D311)</f>
        <v>2000</v>
      </c>
      <c r="E310" s="77">
        <f>SUM(E311:E311)</f>
        <v>2000</v>
      </c>
      <c r="F310" s="180">
        <f t="shared" si="26"/>
        <v>100</v>
      </c>
    </row>
    <row r="311" spans="1:6" ht="12" customHeight="1">
      <c r="A311" s="21"/>
      <c r="B311" s="47">
        <v>381</v>
      </c>
      <c r="C311" s="31" t="s">
        <v>29</v>
      </c>
      <c r="D311" s="157">
        <v>2000</v>
      </c>
      <c r="E311" s="97">
        <v>2000</v>
      </c>
      <c r="F311" s="180">
        <f t="shared" si="26"/>
        <v>100</v>
      </c>
    </row>
    <row r="312" spans="1:6" ht="12" customHeight="1">
      <c r="A312" s="264" t="s">
        <v>102</v>
      </c>
      <c r="B312" s="264"/>
      <c r="C312" s="264"/>
      <c r="D312" s="153">
        <f t="shared" ref="D312:E315" si="30">D313</f>
        <v>670</v>
      </c>
      <c r="E312" s="83">
        <f t="shared" si="30"/>
        <v>0</v>
      </c>
      <c r="F312" s="182">
        <f t="shared" si="26"/>
        <v>0</v>
      </c>
    </row>
    <row r="313" spans="1:6" ht="12" customHeight="1">
      <c r="A313" s="272" t="s">
        <v>200</v>
      </c>
      <c r="B313" s="272"/>
      <c r="C313" s="272"/>
      <c r="D313" s="154">
        <f t="shared" si="30"/>
        <v>670</v>
      </c>
      <c r="E313" s="75">
        <f t="shared" si="30"/>
        <v>0</v>
      </c>
      <c r="F313" s="183">
        <f t="shared" si="26"/>
        <v>0</v>
      </c>
    </row>
    <row r="314" spans="1:6" ht="12" customHeight="1">
      <c r="A314" s="267" t="s">
        <v>99</v>
      </c>
      <c r="B314" s="268"/>
      <c r="C314" s="268"/>
      <c r="D314" s="155">
        <f t="shared" si="30"/>
        <v>670</v>
      </c>
      <c r="E314" s="76">
        <f t="shared" si="30"/>
        <v>0</v>
      </c>
      <c r="F314" s="184">
        <f t="shared" ref="F314:F377" si="31">E314/D314*100</f>
        <v>0</v>
      </c>
    </row>
    <row r="315" spans="1:6" ht="12" customHeight="1">
      <c r="A315" s="21"/>
      <c r="B315" s="27">
        <v>3</v>
      </c>
      <c r="C315" s="28" t="s">
        <v>53</v>
      </c>
      <c r="D315" s="158">
        <f t="shared" si="30"/>
        <v>670</v>
      </c>
      <c r="E315" s="79">
        <f t="shared" si="30"/>
        <v>0</v>
      </c>
      <c r="F315" s="180">
        <f t="shared" si="31"/>
        <v>0</v>
      </c>
    </row>
    <row r="316" spans="1:6" ht="12" customHeight="1">
      <c r="A316" s="21"/>
      <c r="B316" s="27">
        <v>38</v>
      </c>
      <c r="C316" s="28" t="s">
        <v>133</v>
      </c>
      <c r="D316" s="156">
        <f>SUM(D317:D317)</f>
        <v>670</v>
      </c>
      <c r="E316" s="77">
        <f>SUM(E317:E317)</f>
        <v>0</v>
      </c>
      <c r="F316" s="180">
        <f t="shared" si="31"/>
        <v>0</v>
      </c>
    </row>
    <row r="317" spans="1:6" ht="12" customHeight="1">
      <c r="A317" s="21"/>
      <c r="B317" s="29">
        <v>381</v>
      </c>
      <c r="C317" s="31" t="s">
        <v>29</v>
      </c>
      <c r="D317" s="157">
        <v>670</v>
      </c>
      <c r="E317" s="97">
        <v>0</v>
      </c>
      <c r="F317" s="180">
        <f t="shared" si="31"/>
        <v>0</v>
      </c>
    </row>
    <row r="318" spans="1:6" ht="12" customHeight="1">
      <c r="A318" s="276" t="s">
        <v>204</v>
      </c>
      <c r="B318" s="276"/>
      <c r="C318" s="276"/>
      <c r="D318" s="153">
        <f>D319</f>
        <v>4000</v>
      </c>
      <c r="E318" s="83">
        <f>E319</f>
        <v>3000</v>
      </c>
      <c r="F318" s="182">
        <f t="shared" si="31"/>
        <v>75</v>
      </c>
    </row>
    <row r="319" spans="1:6" ht="12" customHeight="1">
      <c r="A319" s="272" t="s">
        <v>200</v>
      </c>
      <c r="B319" s="272"/>
      <c r="C319" s="272"/>
      <c r="D319" s="154">
        <f>D322</f>
        <v>4000</v>
      </c>
      <c r="E319" s="75">
        <f>E322</f>
        <v>3000</v>
      </c>
      <c r="F319" s="183">
        <f t="shared" si="31"/>
        <v>75</v>
      </c>
    </row>
    <row r="320" spans="1:6" ht="12" customHeight="1">
      <c r="A320" s="267" t="s">
        <v>99</v>
      </c>
      <c r="B320" s="268"/>
      <c r="C320" s="268"/>
      <c r="D320" s="155">
        <f>D322</f>
        <v>4000</v>
      </c>
      <c r="E320" s="76">
        <f>E322</f>
        <v>3000</v>
      </c>
      <c r="F320" s="184">
        <f t="shared" si="31"/>
        <v>75</v>
      </c>
    </row>
    <row r="321" spans="1:6" ht="12" customHeight="1">
      <c r="A321" s="273" t="s">
        <v>205</v>
      </c>
      <c r="B321" s="274"/>
      <c r="C321" s="274"/>
      <c r="D321" s="155">
        <v>0</v>
      </c>
      <c r="E321" s="76">
        <v>0</v>
      </c>
      <c r="F321" s="184" t="e">
        <f t="shared" si="31"/>
        <v>#DIV/0!</v>
      </c>
    </row>
    <row r="322" spans="1:6" ht="12" customHeight="1">
      <c r="A322" s="21"/>
      <c r="B322" s="27">
        <v>3</v>
      </c>
      <c r="C322" s="28" t="s">
        <v>53</v>
      </c>
      <c r="D322" s="158">
        <f>D323</f>
        <v>4000</v>
      </c>
      <c r="E322" s="79">
        <f>E323</f>
        <v>3000</v>
      </c>
      <c r="F322" s="180">
        <f t="shared" si="31"/>
        <v>75</v>
      </c>
    </row>
    <row r="323" spans="1:6" ht="12" customHeight="1">
      <c r="A323" s="21"/>
      <c r="B323" s="27">
        <v>38</v>
      </c>
      <c r="C323" s="28" t="s">
        <v>133</v>
      </c>
      <c r="D323" s="156">
        <f>SUM(D324:D324)</f>
        <v>4000</v>
      </c>
      <c r="E323" s="77">
        <f>SUM(E324:E324)</f>
        <v>3000</v>
      </c>
      <c r="F323" s="180">
        <f t="shared" si="31"/>
        <v>75</v>
      </c>
    </row>
    <row r="324" spans="1:6" ht="12" customHeight="1">
      <c r="A324" s="21"/>
      <c r="B324" s="29">
        <v>382</v>
      </c>
      <c r="C324" s="31" t="s">
        <v>30</v>
      </c>
      <c r="D324" s="157">
        <v>4000</v>
      </c>
      <c r="E324" s="97">
        <v>3000</v>
      </c>
      <c r="F324" s="180">
        <f t="shared" si="31"/>
        <v>75</v>
      </c>
    </row>
    <row r="325" spans="1:6" ht="12" customHeight="1">
      <c r="A325" s="276" t="s">
        <v>203</v>
      </c>
      <c r="B325" s="276"/>
      <c r="C325" s="276"/>
      <c r="D325" s="153">
        <f t="shared" ref="D325:E327" si="32">D326</f>
        <v>670</v>
      </c>
      <c r="E325" s="74">
        <f t="shared" si="32"/>
        <v>500</v>
      </c>
      <c r="F325" s="182">
        <f t="shared" si="31"/>
        <v>74.626865671641795</v>
      </c>
    </row>
    <row r="326" spans="1:6" ht="12" customHeight="1">
      <c r="A326" s="272" t="s">
        <v>200</v>
      </c>
      <c r="B326" s="272"/>
      <c r="C326" s="272"/>
      <c r="D326" s="154">
        <f t="shared" si="32"/>
        <v>670</v>
      </c>
      <c r="E326" s="75">
        <f t="shared" si="32"/>
        <v>500</v>
      </c>
      <c r="F326" s="183">
        <f t="shared" si="31"/>
        <v>74.626865671641795</v>
      </c>
    </row>
    <row r="327" spans="1:6" ht="12" customHeight="1">
      <c r="A327" s="267" t="s">
        <v>99</v>
      </c>
      <c r="B327" s="268"/>
      <c r="C327" s="268"/>
      <c r="D327" s="155">
        <f t="shared" si="32"/>
        <v>670</v>
      </c>
      <c r="E327" s="76">
        <f t="shared" si="32"/>
        <v>500</v>
      </c>
      <c r="F327" s="184">
        <f t="shared" si="31"/>
        <v>74.626865671641795</v>
      </c>
    </row>
    <row r="328" spans="1:6" ht="12" customHeight="1">
      <c r="A328" s="21"/>
      <c r="B328" s="27">
        <v>3</v>
      </c>
      <c r="C328" s="28" t="s">
        <v>53</v>
      </c>
      <c r="D328" s="158">
        <f>SUM(D329)</f>
        <v>670</v>
      </c>
      <c r="E328" s="79">
        <f>SUM(E329)</f>
        <v>500</v>
      </c>
      <c r="F328" s="180">
        <f t="shared" si="31"/>
        <v>74.626865671641795</v>
      </c>
    </row>
    <row r="329" spans="1:6" ht="12" customHeight="1">
      <c r="A329" s="21"/>
      <c r="B329" s="42">
        <v>38</v>
      </c>
      <c r="C329" s="45" t="s">
        <v>78</v>
      </c>
      <c r="D329" s="156">
        <f>SUM(D330:D330)</f>
        <v>670</v>
      </c>
      <c r="E329" s="77">
        <f>SUM(E330:E330)</f>
        <v>500</v>
      </c>
      <c r="F329" s="180">
        <f t="shared" si="31"/>
        <v>74.626865671641795</v>
      </c>
    </row>
    <row r="330" spans="1:6" ht="12" customHeight="1">
      <c r="A330" s="21"/>
      <c r="B330" s="36">
        <v>381</v>
      </c>
      <c r="C330" s="44" t="s">
        <v>29</v>
      </c>
      <c r="D330" s="157">
        <v>670</v>
      </c>
      <c r="E330" s="97">
        <v>500</v>
      </c>
      <c r="F330" s="180">
        <f t="shared" si="31"/>
        <v>74.626865671641795</v>
      </c>
    </row>
    <row r="331" spans="1:6" ht="12" customHeight="1">
      <c r="A331" s="285" t="s">
        <v>103</v>
      </c>
      <c r="B331" s="285"/>
      <c r="C331" s="285"/>
      <c r="D331" s="163">
        <f>D332</f>
        <v>103540</v>
      </c>
      <c r="E331" s="90">
        <f>E332</f>
        <v>102765.44</v>
      </c>
      <c r="F331" s="188">
        <f t="shared" si="31"/>
        <v>99.251921962526552</v>
      </c>
    </row>
    <row r="332" spans="1:6" ht="12" customHeight="1">
      <c r="A332" s="279" t="s">
        <v>201</v>
      </c>
      <c r="B332" s="279"/>
      <c r="C332" s="279"/>
      <c r="D332" s="152">
        <f>SUM(D333,D341)</f>
        <v>103540</v>
      </c>
      <c r="E332" s="73">
        <f>SUM(E333,E341)</f>
        <v>102765.44</v>
      </c>
      <c r="F332" s="181">
        <f t="shared" si="31"/>
        <v>99.251921962526552</v>
      </c>
    </row>
    <row r="333" spans="1:6" ht="12" customHeight="1">
      <c r="A333" s="264" t="s">
        <v>202</v>
      </c>
      <c r="B333" s="264"/>
      <c r="C333" s="264"/>
      <c r="D333" s="153">
        <f>D334</f>
        <v>22570</v>
      </c>
      <c r="E333" s="83">
        <f>E334</f>
        <v>8989.58</v>
      </c>
      <c r="F333" s="182">
        <f t="shared" si="31"/>
        <v>39.829774036331415</v>
      </c>
    </row>
    <row r="334" spans="1:6" ht="12" customHeight="1">
      <c r="A334" s="272" t="s">
        <v>200</v>
      </c>
      <c r="B334" s="272"/>
      <c r="C334" s="272"/>
      <c r="D334" s="154">
        <f>D336</f>
        <v>22570</v>
      </c>
      <c r="E334" s="75">
        <f>E336</f>
        <v>8989.58</v>
      </c>
      <c r="F334" s="183">
        <f t="shared" si="31"/>
        <v>39.829774036331415</v>
      </c>
    </row>
    <row r="335" spans="1:6" ht="12" customHeight="1">
      <c r="A335" s="267" t="s">
        <v>99</v>
      </c>
      <c r="B335" s="268"/>
      <c r="C335" s="268"/>
      <c r="D335" s="155">
        <v>40001</v>
      </c>
      <c r="E335" s="76">
        <v>40001</v>
      </c>
      <c r="F335" s="184">
        <f t="shared" si="31"/>
        <v>100</v>
      </c>
    </row>
    <row r="336" spans="1:6" ht="12" customHeight="1">
      <c r="A336" s="21"/>
      <c r="B336" s="27">
        <v>3</v>
      </c>
      <c r="C336" s="28" t="s">
        <v>53</v>
      </c>
      <c r="D336" s="158">
        <f>SUM(D337,D339)</f>
        <v>22570</v>
      </c>
      <c r="E336" s="79">
        <f>SUM(E337,E339)</f>
        <v>8989.58</v>
      </c>
      <c r="F336" s="180">
        <f t="shared" si="31"/>
        <v>39.829774036331415</v>
      </c>
    </row>
    <row r="337" spans="1:6" ht="12" customHeight="1">
      <c r="A337" s="21"/>
      <c r="B337" s="27">
        <v>38</v>
      </c>
      <c r="C337" s="28" t="s">
        <v>133</v>
      </c>
      <c r="D337" s="156">
        <f>SUM(D338:D338)</f>
        <v>19910</v>
      </c>
      <c r="E337" s="77">
        <f>SUM(E338:E338)</f>
        <v>7570</v>
      </c>
      <c r="F337" s="180">
        <f t="shared" si="31"/>
        <v>38.021094927172278</v>
      </c>
    </row>
    <row r="338" spans="1:6" ht="12" customHeight="1">
      <c r="A338" s="21"/>
      <c r="B338" s="29">
        <v>381</v>
      </c>
      <c r="C338" s="31" t="s">
        <v>29</v>
      </c>
      <c r="D338" s="157">
        <v>19910</v>
      </c>
      <c r="E338" s="97">
        <v>7570</v>
      </c>
      <c r="F338" s="180">
        <f t="shared" si="31"/>
        <v>38.021094927172278</v>
      </c>
    </row>
    <row r="339" spans="1:6" ht="12" customHeight="1">
      <c r="A339" s="21"/>
      <c r="B339" s="27">
        <v>32</v>
      </c>
      <c r="C339" s="28" t="s">
        <v>54</v>
      </c>
      <c r="D339" s="158">
        <f>D340</f>
        <v>2660</v>
      </c>
      <c r="E339" s="81">
        <f>E340</f>
        <v>1419.58</v>
      </c>
      <c r="F339" s="188">
        <f t="shared" si="31"/>
        <v>53.367669172932331</v>
      </c>
    </row>
    <row r="340" spans="1:6" ht="12" customHeight="1">
      <c r="A340" s="21"/>
      <c r="B340" s="29">
        <v>322</v>
      </c>
      <c r="C340" s="31" t="s">
        <v>187</v>
      </c>
      <c r="D340" s="157">
        <v>2660</v>
      </c>
      <c r="E340" s="97">
        <v>1419.58</v>
      </c>
      <c r="F340" s="180">
        <f t="shared" si="31"/>
        <v>53.367669172932331</v>
      </c>
    </row>
    <row r="341" spans="1:6" ht="12" customHeight="1">
      <c r="A341" s="276" t="s">
        <v>199</v>
      </c>
      <c r="B341" s="276"/>
      <c r="C341" s="276"/>
      <c r="D341" s="153">
        <f>D342</f>
        <v>80970</v>
      </c>
      <c r="E341" s="83">
        <f>E342</f>
        <v>93775.86</v>
      </c>
      <c r="F341" s="182">
        <f t="shared" si="31"/>
        <v>115.81556131900703</v>
      </c>
    </row>
    <row r="342" spans="1:6" ht="12" customHeight="1">
      <c r="A342" s="272" t="s">
        <v>200</v>
      </c>
      <c r="B342" s="272"/>
      <c r="C342" s="272"/>
      <c r="D342" s="154">
        <f>D345</f>
        <v>80970</v>
      </c>
      <c r="E342" s="75">
        <f>E345</f>
        <v>93775.86</v>
      </c>
      <c r="F342" s="183">
        <f t="shared" si="31"/>
        <v>115.81556131900703</v>
      </c>
    </row>
    <row r="343" spans="1:6" ht="12" customHeight="1">
      <c r="A343" s="267" t="s">
        <v>99</v>
      </c>
      <c r="B343" s="268"/>
      <c r="C343" s="268"/>
      <c r="D343" s="155">
        <f>SUM(D341-D344)</f>
        <v>970</v>
      </c>
      <c r="E343" s="76">
        <f>SUM(E341-E344)</f>
        <v>13775.86</v>
      </c>
      <c r="F343" s="184">
        <f t="shared" si="31"/>
        <v>1420.1917525773197</v>
      </c>
    </row>
    <row r="344" spans="1:6" ht="12" customHeight="1">
      <c r="A344" s="277" t="s">
        <v>65</v>
      </c>
      <c r="B344" s="277"/>
      <c r="C344" s="277"/>
      <c r="D344" s="155">
        <v>80000</v>
      </c>
      <c r="E344" s="76">
        <v>80000</v>
      </c>
      <c r="F344" s="184">
        <f t="shared" si="31"/>
        <v>100</v>
      </c>
    </row>
    <row r="345" spans="1:6" ht="12" customHeight="1">
      <c r="A345" s="21"/>
      <c r="B345" s="27">
        <v>4</v>
      </c>
      <c r="C345" s="28" t="s">
        <v>89</v>
      </c>
      <c r="D345" s="158">
        <f>D346</f>
        <v>80970</v>
      </c>
      <c r="E345" s="79">
        <f>E346</f>
        <v>93775.86</v>
      </c>
      <c r="F345" s="180">
        <f t="shared" si="31"/>
        <v>115.81556131900703</v>
      </c>
    </row>
    <row r="346" spans="1:6" ht="12" customHeight="1">
      <c r="A346" s="21"/>
      <c r="B346" s="27">
        <v>45</v>
      </c>
      <c r="C346" s="28" t="s">
        <v>90</v>
      </c>
      <c r="D346" s="156">
        <f>SUM(D347:D347)</f>
        <v>80970</v>
      </c>
      <c r="E346" s="77">
        <f>SUM(E347:E347)</f>
        <v>93775.86</v>
      </c>
      <c r="F346" s="180">
        <f t="shared" si="31"/>
        <v>115.81556131900703</v>
      </c>
    </row>
    <row r="347" spans="1:6" ht="12" customHeight="1">
      <c r="A347" s="21"/>
      <c r="B347" s="29">
        <v>451</v>
      </c>
      <c r="C347" s="31" t="s">
        <v>36</v>
      </c>
      <c r="D347" s="157">
        <v>80970</v>
      </c>
      <c r="E347" s="97">
        <v>93775.86</v>
      </c>
      <c r="F347" s="180">
        <f t="shared" si="31"/>
        <v>115.81556131900703</v>
      </c>
    </row>
    <row r="348" spans="1:6" ht="12" customHeight="1">
      <c r="A348" s="285" t="s">
        <v>104</v>
      </c>
      <c r="B348" s="285"/>
      <c r="C348" s="285"/>
      <c r="D348" s="158">
        <f>D349</f>
        <v>113920</v>
      </c>
      <c r="E348" s="85">
        <f>E349</f>
        <v>10484.030000000001</v>
      </c>
      <c r="F348" s="180">
        <f t="shared" si="31"/>
        <v>9.2029757724719108</v>
      </c>
    </row>
    <row r="349" spans="1:6" ht="12" customHeight="1">
      <c r="A349" s="279" t="s">
        <v>196</v>
      </c>
      <c r="B349" s="279"/>
      <c r="C349" s="279"/>
      <c r="D349" s="152">
        <f>SUM(D350,D359,D365,D378,D384,D371,D393)</f>
        <v>113920</v>
      </c>
      <c r="E349" s="73">
        <f>SUM(E350,E359,E365,E378,E384,E371,E393)</f>
        <v>10484.030000000001</v>
      </c>
      <c r="F349" s="181">
        <f t="shared" si="31"/>
        <v>9.2029757724719108</v>
      </c>
    </row>
    <row r="350" spans="1:6" ht="12" customHeight="1">
      <c r="A350" s="264" t="s">
        <v>197</v>
      </c>
      <c r="B350" s="264"/>
      <c r="C350" s="264"/>
      <c r="D350" s="153">
        <f>D351</f>
        <v>22760</v>
      </c>
      <c r="E350" s="83">
        <f>E351</f>
        <v>10484.030000000001</v>
      </c>
      <c r="F350" s="182">
        <f t="shared" si="31"/>
        <v>46.0634007029877</v>
      </c>
    </row>
    <row r="351" spans="1:6" ht="12" customHeight="1">
      <c r="A351" s="272" t="s">
        <v>186</v>
      </c>
      <c r="B351" s="272"/>
      <c r="C351" s="272"/>
      <c r="D351" s="154">
        <f>D353</f>
        <v>22760</v>
      </c>
      <c r="E351" s="75">
        <f>E353</f>
        <v>10484.030000000001</v>
      </c>
      <c r="F351" s="183">
        <f t="shared" si="31"/>
        <v>46.0634007029877</v>
      </c>
    </row>
    <row r="352" spans="1:6" ht="12" customHeight="1">
      <c r="A352" s="282" t="s">
        <v>198</v>
      </c>
      <c r="B352" s="282"/>
      <c r="C352" s="282"/>
      <c r="D352" s="155">
        <f>D353</f>
        <v>22760</v>
      </c>
      <c r="E352" s="76">
        <f>E353</f>
        <v>10484.030000000001</v>
      </c>
      <c r="F352" s="184">
        <f t="shared" si="31"/>
        <v>46.0634007029877</v>
      </c>
    </row>
    <row r="353" spans="1:6" ht="12" customHeight="1">
      <c r="A353" s="21"/>
      <c r="B353" s="27">
        <v>3</v>
      </c>
      <c r="C353" s="28" t="s">
        <v>53</v>
      </c>
      <c r="D353" s="158">
        <f>SUM(D354,D356)</f>
        <v>22760</v>
      </c>
      <c r="E353" s="79">
        <f>SUM(E354,E356)</f>
        <v>10484.030000000001</v>
      </c>
      <c r="F353" s="180">
        <f t="shared" si="31"/>
        <v>46.0634007029877</v>
      </c>
    </row>
    <row r="354" spans="1:6" ht="12" customHeight="1">
      <c r="A354" s="21"/>
      <c r="B354" s="27">
        <v>38</v>
      </c>
      <c r="C354" s="28" t="s">
        <v>133</v>
      </c>
      <c r="D354" s="156">
        <f>SUM(D355)</f>
        <v>15930</v>
      </c>
      <c r="E354" s="77">
        <f>SUM(E355)</f>
        <v>10484.030000000001</v>
      </c>
      <c r="F354" s="180">
        <f t="shared" si="31"/>
        <v>65.813119899560576</v>
      </c>
    </row>
    <row r="355" spans="1:6" ht="12" customHeight="1">
      <c r="A355" s="21"/>
      <c r="B355" s="29">
        <v>381</v>
      </c>
      <c r="C355" s="31" t="s">
        <v>29</v>
      </c>
      <c r="D355" s="157">
        <v>15930</v>
      </c>
      <c r="E355" s="97">
        <v>10484.030000000001</v>
      </c>
      <c r="F355" s="180">
        <f t="shared" si="31"/>
        <v>65.813119899560576</v>
      </c>
    </row>
    <row r="356" spans="1:6" ht="12" customHeight="1">
      <c r="A356" s="21"/>
      <c r="B356" s="27">
        <v>32</v>
      </c>
      <c r="C356" s="28" t="s">
        <v>54</v>
      </c>
      <c r="D356" s="159">
        <f t="shared" ref="D356:E356" si="33">SUM(D357:D358)</f>
        <v>6830</v>
      </c>
      <c r="E356" s="128">
        <f t="shared" si="33"/>
        <v>0</v>
      </c>
      <c r="F356" s="188">
        <f t="shared" si="31"/>
        <v>0</v>
      </c>
    </row>
    <row r="357" spans="1:6" ht="12" customHeight="1">
      <c r="A357" s="21"/>
      <c r="B357" s="29">
        <v>322</v>
      </c>
      <c r="C357" s="31" t="s">
        <v>187</v>
      </c>
      <c r="D357" s="157">
        <v>1330</v>
      </c>
      <c r="E357" s="97">
        <v>0</v>
      </c>
      <c r="F357" s="180">
        <f t="shared" si="31"/>
        <v>0</v>
      </c>
    </row>
    <row r="358" spans="1:6" ht="12" customHeight="1">
      <c r="A358" s="21"/>
      <c r="B358" s="29">
        <v>323</v>
      </c>
      <c r="C358" s="31" t="s">
        <v>55</v>
      </c>
      <c r="D358" s="157">
        <v>5500</v>
      </c>
      <c r="E358" s="96">
        <v>0</v>
      </c>
      <c r="F358" s="180">
        <f t="shared" si="31"/>
        <v>0</v>
      </c>
    </row>
    <row r="359" spans="1:6" ht="12" customHeight="1">
      <c r="A359" s="264" t="s">
        <v>195</v>
      </c>
      <c r="B359" s="264"/>
      <c r="C359" s="264"/>
      <c r="D359" s="153">
        <f t="shared" ref="D359:E362" si="34">D360</f>
        <v>13000</v>
      </c>
      <c r="E359" s="83">
        <f t="shared" si="34"/>
        <v>0</v>
      </c>
      <c r="F359" s="182">
        <f t="shared" si="31"/>
        <v>0</v>
      </c>
    </row>
    <row r="360" spans="1:6" ht="12" customHeight="1">
      <c r="A360" s="272" t="s">
        <v>186</v>
      </c>
      <c r="B360" s="272"/>
      <c r="C360" s="272"/>
      <c r="D360" s="154">
        <f t="shared" si="34"/>
        <v>13000</v>
      </c>
      <c r="E360" s="75">
        <f t="shared" si="34"/>
        <v>0</v>
      </c>
      <c r="F360" s="183">
        <f t="shared" si="31"/>
        <v>0</v>
      </c>
    </row>
    <row r="361" spans="1:6" ht="12" customHeight="1">
      <c r="A361" s="282" t="s">
        <v>105</v>
      </c>
      <c r="B361" s="282"/>
      <c r="C361" s="282"/>
      <c r="D361" s="155">
        <f t="shared" si="34"/>
        <v>13000</v>
      </c>
      <c r="E361" s="76">
        <f t="shared" si="34"/>
        <v>0</v>
      </c>
      <c r="F361" s="184">
        <f t="shared" si="31"/>
        <v>0</v>
      </c>
    </row>
    <row r="362" spans="1:6" ht="12" customHeight="1">
      <c r="A362" s="21"/>
      <c r="B362" s="27">
        <v>3</v>
      </c>
      <c r="C362" s="28" t="s">
        <v>53</v>
      </c>
      <c r="D362" s="158">
        <f t="shared" si="34"/>
        <v>13000</v>
      </c>
      <c r="E362" s="79">
        <f t="shared" si="34"/>
        <v>0</v>
      </c>
      <c r="F362" s="180">
        <f t="shared" si="31"/>
        <v>0</v>
      </c>
    </row>
    <row r="363" spans="1:6" ht="12" customHeight="1">
      <c r="A363" s="21"/>
      <c r="B363" s="27">
        <v>38</v>
      </c>
      <c r="C363" s="28" t="s">
        <v>133</v>
      </c>
      <c r="D363" s="156">
        <f>SUM(D364:D364)</f>
        <v>13000</v>
      </c>
      <c r="E363" s="77">
        <f>SUM(E364:E364)</f>
        <v>0</v>
      </c>
      <c r="F363" s="180">
        <f t="shared" si="31"/>
        <v>0</v>
      </c>
    </row>
    <row r="364" spans="1:6" ht="12" customHeight="1">
      <c r="A364" s="21"/>
      <c r="B364" s="29">
        <v>382</v>
      </c>
      <c r="C364" s="31" t="s">
        <v>30</v>
      </c>
      <c r="D364" s="157">
        <v>13000</v>
      </c>
      <c r="E364" s="97">
        <v>0</v>
      </c>
      <c r="F364" s="180">
        <f t="shared" si="31"/>
        <v>0</v>
      </c>
    </row>
    <row r="365" spans="1:6" ht="12" customHeight="1">
      <c r="A365" s="276" t="s">
        <v>194</v>
      </c>
      <c r="B365" s="276"/>
      <c r="C365" s="276"/>
      <c r="D365" s="153">
        <f t="shared" ref="D365:E368" si="35">D366</f>
        <v>0</v>
      </c>
      <c r="E365" s="83">
        <f t="shared" si="35"/>
        <v>0</v>
      </c>
      <c r="F365" s="182" t="e">
        <f t="shared" si="31"/>
        <v>#DIV/0!</v>
      </c>
    </row>
    <row r="366" spans="1:6" ht="12" customHeight="1">
      <c r="A366" s="272" t="s">
        <v>186</v>
      </c>
      <c r="B366" s="272"/>
      <c r="C366" s="272"/>
      <c r="D366" s="154">
        <f t="shared" si="35"/>
        <v>0</v>
      </c>
      <c r="E366" s="75">
        <f t="shared" si="35"/>
        <v>0</v>
      </c>
      <c r="F366" s="183" t="e">
        <f t="shared" si="31"/>
        <v>#DIV/0!</v>
      </c>
    </row>
    <row r="367" spans="1:6" ht="12" customHeight="1">
      <c r="A367" s="282" t="s">
        <v>65</v>
      </c>
      <c r="B367" s="282"/>
      <c r="C367" s="282"/>
      <c r="D367" s="155">
        <f t="shared" si="35"/>
        <v>0</v>
      </c>
      <c r="E367" s="76">
        <f t="shared" si="35"/>
        <v>0</v>
      </c>
      <c r="F367" s="184" t="e">
        <f t="shared" si="31"/>
        <v>#DIV/0!</v>
      </c>
    </row>
    <row r="368" spans="1:6" ht="12" customHeight="1">
      <c r="A368" s="21"/>
      <c r="B368" s="27">
        <v>4</v>
      </c>
      <c r="C368" s="28" t="s">
        <v>89</v>
      </c>
      <c r="D368" s="158">
        <f t="shared" si="35"/>
        <v>0</v>
      </c>
      <c r="E368" s="79">
        <f t="shared" si="35"/>
        <v>0</v>
      </c>
      <c r="F368" s="180" t="e">
        <f t="shared" si="31"/>
        <v>#DIV/0!</v>
      </c>
    </row>
    <row r="369" spans="1:6" ht="12" customHeight="1">
      <c r="A369" s="21"/>
      <c r="B369" s="27">
        <v>42</v>
      </c>
      <c r="C369" s="28" t="s">
        <v>192</v>
      </c>
      <c r="D369" s="156">
        <f>SUM(D370:D370)</f>
        <v>0</v>
      </c>
      <c r="E369" s="77">
        <f>SUM(E370:E370)</f>
        <v>0</v>
      </c>
      <c r="F369" s="180" t="e">
        <f t="shared" si="31"/>
        <v>#DIV/0!</v>
      </c>
    </row>
    <row r="370" spans="1:6" ht="12" customHeight="1">
      <c r="A370" s="21"/>
      <c r="B370" s="29">
        <v>421</v>
      </c>
      <c r="C370" s="31" t="s">
        <v>193</v>
      </c>
      <c r="D370" s="157">
        <v>0</v>
      </c>
      <c r="E370" s="97">
        <f>D370</f>
        <v>0</v>
      </c>
      <c r="F370" s="180" t="e">
        <f t="shared" si="31"/>
        <v>#DIV/0!</v>
      </c>
    </row>
    <row r="371" spans="1:6" ht="12" customHeight="1">
      <c r="A371" s="276" t="s">
        <v>190</v>
      </c>
      <c r="B371" s="276"/>
      <c r="C371" s="276"/>
      <c r="D371" s="153">
        <f>D372</f>
        <v>71100</v>
      </c>
      <c r="E371" s="83">
        <f>E372</f>
        <v>0</v>
      </c>
      <c r="F371" s="182">
        <f t="shared" si="31"/>
        <v>0</v>
      </c>
    </row>
    <row r="372" spans="1:6" ht="12" customHeight="1">
      <c r="A372" s="272" t="s">
        <v>186</v>
      </c>
      <c r="B372" s="272"/>
      <c r="C372" s="272"/>
      <c r="D372" s="154">
        <f>D375</f>
        <v>71100</v>
      </c>
      <c r="E372" s="75">
        <f>E375</f>
        <v>0</v>
      </c>
      <c r="F372" s="183">
        <f t="shared" si="31"/>
        <v>0</v>
      </c>
    </row>
    <row r="373" spans="1:6" ht="12" customHeight="1">
      <c r="A373" s="281" t="s">
        <v>64</v>
      </c>
      <c r="B373" s="281"/>
      <c r="C373" s="281"/>
      <c r="D373" s="155">
        <f>D372-D374</f>
        <v>0</v>
      </c>
      <c r="E373" s="76">
        <f>E372-E374</f>
        <v>-71100</v>
      </c>
      <c r="F373" s="184" t="e">
        <f t="shared" si="31"/>
        <v>#DIV/0!</v>
      </c>
    </row>
    <row r="374" spans="1:6" ht="12" customHeight="1">
      <c r="A374" s="282" t="s">
        <v>65</v>
      </c>
      <c r="B374" s="282"/>
      <c r="C374" s="282"/>
      <c r="D374" s="155">
        <v>71100</v>
      </c>
      <c r="E374" s="76">
        <v>71100</v>
      </c>
      <c r="F374" s="184">
        <f t="shared" si="31"/>
        <v>100</v>
      </c>
    </row>
    <row r="375" spans="1:6" ht="12" customHeight="1">
      <c r="A375" s="21"/>
      <c r="B375" s="27">
        <v>4</v>
      </c>
      <c r="C375" s="28" t="s">
        <v>191</v>
      </c>
      <c r="D375" s="158">
        <f>D376</f>
        <v>71100</v>
      </c>
      <c r="E375" s="79">
        <f>E376</f>
        <v>0</v>
      </c>
      <c r="F375" s="180">
        <f t="shared" si="31"/>
        <v>0</v>
      </c>
    </row>
    <row r="376" spans="1:6" ht="12" customHeight="1">
      <c r="A376" s="21"/>
      <c r="B376" s="27">
        <v>42</v>
      </c>
      <c r="C376" s="28" t="s">
        <v>192</v>
      </c>
      <c r="D376" s="156">
        <f>SUM(D377:D377)</f>
        <v>71100</v>
      </c>
      <c r="E376" s="77">
        <f>SUM(E377:E377)</f>
        <v>0</v>
      </c>
      <c r="F376" s="180">
        <f t="shared" si="31"/>
        <v>0</v>
      </c>
    </row>
    <row r="377" spans="1:6" ht="12" customHeight="1">
      <c r="A377" s="21"/>
      <c r="B377" s="29">
        <v>421</v>
      </c>
      <c r="C377" s="31" t="s">
        <v>193</v>
      </c>
      <c r="D377" s="157">
        <v>71100</v>
      </c>
      <c r="E377" s="97">
        <v>0</v>
      </c>
      <c r="F377" s="180">
        <f t="shared" si="31"/>
        <v>0</v>
      </c>
    </row>
    <row r="378" spans="1:6" ht="12" customHeight="1">
      <c r="A378" s="264" t="s">
        <v>106</v>
      </c>
      <c r="B378" s="264"/>
      <c r="C378" s="264"/>
      <c r="D378" s="153">
        <f t="shared" ref="D378:E381" si="36">D379</f>
        <v>670</v>
      </c>
      <c r="E378" s="83">
        <f t="shared" si="36"/>
        <v>0</v>
      </c>
      <c r="F378" s="182">
        <f t="shared" ref="F378:F441" si="37">E378/D378*100</f>
        <v>0</v>
      </c>
    </row>
    <row r="379" spans="1:6" ht="12" customHeight="1">
      <c r="A379" s="283" t="s">
        <v>188</v>
      </c>
      <c r="B379" s="284"/>
      <c r="C379" s="284"/>
      <c r="D379" s="154">
        <f t="shared" si="36"/>
        <v>670</v>
      </c>
      <c r="E379" s="75">
        <f t="shared" si="36"/>
        <v>0</v>
      </c>
      <c r="F379" s="183">
        <f t="shared" si="37"/>
        <v>0</v>
      </c>
    </row>
    <row r="380" spans="1:6" ht="12" customHeight="1">
      <c r="A380" s="267" t="s">
        <v>99</v>
      </c>
      <c r="B380" s="268"/>
      <c r="C380" s="268"/>
      <c r="D380" s="155">
        <f t="shared" si="36"/>
        <v>670</v>
      </c>
      <c r="E380" s="76">
        <f t="shared" si="36"/>
        <v>0</v>
      </c>
      <c r="F380" s="184">
        <f t="shared" si="37"/>
        <v>0</v>
      </c>
    </row>
    <row r="381" spans="1:6" ht="12" customHeight="1">
      <c r="A381" s="21"/>
      <c r="B381" s="27">
        <v>4</v>
      </c>
      <c r="C381" s="31" t="s">
        <v>189</v>
      </c>
      <c r="D381" s="158">
        <f t="shared" si="36"/>
        <v>670</v>
      </c>
      <c r="E381" s="79">
        <f t="shared" si="36"/>
        <v>0</v>
      </c>
      <c r="F381" s="180">
        <f t="shared" si="37"/>
        <v>0</v>
      </c>
    </row>
    <row r="382" spans="1:6" ht="12" customHeight="1">
      <c r="A382" s="21"/>
      <c r="B382" s="27">
        <v>42</v>
      </c>
      <c r="C382" s="28" t="s">
        <v>112</v>
      </c>
      <c r="D382" s="156">
        <f>SUM(D383:D383)</f>
        <v>670</v>
      </c>
      <c r="E382" s="77">
        <f>SUM(E383:E383)</f>
        <v>0</v>
      </c>
      <c r="F382" s="180">
        <f t="shared" si="37"/>
        <v>0</v>
      </c>
    </row>
    <row r="383" spans="1:6" ht="12" customHeight="1">
      <c r="A383" s="21"/>
      <c r="B383" s="29">
        <v>426</v>
      </c>
      <c r="C383" s="31" t="s">
        <v>38</v>
      </c>
      <c r="D383" s="157">
        <v>670</v>
      </c>
      <c r="E383" s="97">
        <v>0</v>
      </c>
      <c r="F383" s="180">
        <f t="shared" si="37"/>
        <v>0</v>
      </c>
    </row>
    <row r="384" spans="1:6" ht="12" customHeight="1">
      <c r="A384" s="276" t="s">
        <v>185</v>
      </c>
      <c r="B384" s="276"/>
      <c r="C384" s="276"/>
      <c r="D384" s="153">
        <f>SUM(D387,D391)</f>
        <v>3070</v>
      </c>
      <c r="E384" s="74">
        <f>SUM(E387,E391)</f>
        <v>0</v>
      </c>
      <c r="F384" s="182">
        <f t="shared" si="37"/>
        <v>0</v>
      </c>
    </row>
    <row r="385" spans="1:6" ht="12" customHeight="1">
      <c r="A385" s="272" t="s">
        <v>186</v>
      </c>
      <c r="B385" s="272"/>
      <c r="C385" s="272"/>
      <c r="D385" s="154">
        <f>D387</f>
        <v>2000</v>
      </c>
      <c r="E385" s="75">
        <f>E387</f>
        <v>0</v>
      </c>
      <c r="F385" s="183">
        <f t="shared" si="37"/>
        <v>0</v>
      </c>
    </row>
    <row r="386" spans="1:6" ht="12" customHeight="1">
      <c r="A386" s="267" t="s">
        <v>99</v>
      </c>
      <c r="B386" s="268"/>
      <c r="C386" s="268"/>
      <c r="D386" s="155">
        <v>23001</v>
      </c>
      <c r="E386" s="76">
        <v>23001</v>
      </c>
      <c r="F386" s="184">
        <f t="shared" si="37"/>
        <v>100</v>
      </c>
    </row>
    <row r="387" spans="1:6" ht="12" customHeight="1">
      <c r="A387" s="21"/>
      <c r="B387" s="27">
        <v>3</v>
      </c>
      <c r="C387" s="28" t="s">
        <v>53</v>
      </c>
      <c r="D387" s="159">
        <f t="shared" ref="D387:E387" si="38">D388</f>
        <v>2000</v>
      </c>
      <c r="E387" s="127">
        <f t="shared" si="38"/>
        <v>0</v>
      </c>
      <c r="F387" s="180">
        <f t="shared" si="37"/>
        <v>0</v>
      </c>
    </row>
    <row r="388" spans="1:6" ht="12" customHeight="1">
      <c r="A388" s="21"/>
      <c r="B388" s="27">
        <v>32</v>
      </c>
      <c r="C388" s="28" t="s">
        <v>54</v>
      </c>
      <c r="D388" s="164">
        <f t="shared" ref="D388:E388" si="39">SUM(D389:D390)</f>
        <v>2000</v>
      </c>
      <c r="E388" s="129">
        <f t="shared" si="39"/>
        <v>0</v>
      </c>
      <c r="F388" s="180">
        <f t="shared" si="37"/>
        <v>0</v>
      </c>
    </row>
    <row r="389" spans="1:6" ht="12" customHeight="1">
      <c r="A389" s="21"/>
      <c r="B389" s="29">
        <v>322</v>
      </c>
      <c r="C389" s="31" t="s">
        <v>187</v>
      </c>
      <c r="D389" s="157">
        <v>670</v>
      </c>
      <c r="E389" s="97">
        <v>0</v>
      </c>
      <c r="F389" s="180">
        <f t="shared" si="37"/>
        <v>0</v>
      </c>
    </row>
    <row r="390" spans="1:6" ht="12" customHeight="1">
      <c r="A390" s="21"/>
      <c r="B390" s="47">
        <v>323</v>
      </c>
      <c r="C390" s="31" t="s">
        <v>107</v>
      </c>
      <c r="D390" s="157">
        <v>1330</v>
      </c>
      <c r="E390" s="97">
        <v>0</v>
      </c>
      <c r="F390" s="180">
        <f t="shared" si="37"/>
        <v>0</v>
      </c>
    </row>
    <row r="391" spans="1:6" ht="12" customHeight="1">
      <c r="A391" s="21"/>
      <c r="B391" s="34">
        <v>38</v>
      </c>
      <c r="C391" s="48" t="s">
        <v>133</v>
      </c>
      <c r="D391" s="156">
        <f>SUM(D392:D392)</f>
        <v>1070</v>
      </c>
      <c r="E391" s="91">
        <f>SUM(E392:E392)</f>
        <v>0</v>
      </c>
      <c r="F391" s="201">
        <f t="shared" si="37"/>
        <v>0</v>
      </c>
    </row>
    <row r="392" spans="1:6" ht="12" customHeight="1">
      <c r="A392" s="21"/>
      <c r="B392" s="29">
        <v>381</v>
      </c>
      <c r="C392" s="31" t="s">
        <v>29</v>
      </c>
      <c r="D392" s="157">
        <v>1070</v>
      </c>
      <c r="E392" s="97">
        <v>0</v>
      </c>
      <c r="F392" s="180">
        <f t="shared" si="37"/>
        <v>0</v>
      </c>
    </row>
    <row r="393" spans="1:6" ht="12" customHeight="1">
      <c r="A393" s="276" t="s">
        <v>182</v>
      </c>
      <c r="B393" s="276"/>
      <c r="C393" s="276"/>
      <c r="D393" s="153">
        <f t="shared" ref="D393:E396" si="40">D394</f>
        <v>3320</v>
      </c>
      <c r="E393" s="83">
        <f t="shared" si="40"/>
        <v>0</v>
      </c>
      <c r="F393" s="182">
        <f t="shared" si="37"/>
        <v>0</v>
      </c>
    </row>
    <row r="394" spans="1:6" ht="12" customHeight="1">
      <c r="A394" s="280" t="s">
        <v>183</v>
      </c>
      <c r="B394" s="280"/>
      <c r="C394" s="280"/>
      <c r="D394" s="154">
        <f t="shared" si="40"/>
        <v>3320</v>
      </c>
      <c r="E394" s="75">
        <f t="shared" si="40"/>
        <v>0</v>
      </c>
      <c r="F394" s="183">
        <f t="shared" si="37"/>
        <v>0</v>
      </c>
    </row>
    <row r="395" spans="1:6" ht="12" customHeight="1">
      <c r="A395" s="267" t="s">
        <v>99</v>
      </c>
      <c r="B395" s="268"/>
      <c r="C395" s="268"/>
      <c r="D395" s="155">
        <f t="shared" si="40"/>
        <v>3320</v>
      </c>
      <c r="E395" s="76">
        <f t="shared" si="40"/>
        <v>0</v>
      </c>
      <c r="F395" s="184">
        <f t="shared" si="37"/>
        <v>0</v>
      </c>
    </row>
    <row r="396" spans="1:6" ht="12" customHeight="1">
      <c r="A396" s="21"/>
      <c r="B396" s="27">
        <v>3</v>
      </c>
      <c r="C396" s="28" t="s">
        <v>53</v>
      </c>
      <c r="D396" s="158">
        <f t="shared" si="40"/>
        <v>3320</v>
      </c>
      <c r="E396" s="79">
        <f t="shared" si="40"/>
        <v>0</v>
      </c>
      <c r="F396" s="180">
        <f t="shared" si="37"/>
        <v>0</v>
      </c>
    </row>
    <row r="397" spans="1:6" ht="12" customHeight="1">
      <c r="A397" s="21"/>
      <c r="B397" s="27">
        <v>38</v>
      </c>
      <c r="C397" s="28" t="s">
        <v>184</v>
      </c>
      <c r="D397" s="156">
        <f>SUM(D398:D398)</f>
        <v>3320</v>
      </c>
      <c r="E397" s="77">
        <f>SUM(E398:E398)</f>
        <v>0</v>
      </c>
      <c r="F397" s="180">
        <f t="shared" si="37"/>
        <v>0</v>
      </c>
    </row>
    <row r="398" spans="1:6" ht="12" customHeight="1">
      <c r="A398" s="21"/>
      <c r="B398" s="29">
        <v>381</v>
      </c>
      <c r="C398" s="31" t="s">
        <v>29</v>
      </c>
      <c r="D398" s="157">
        <v>3320</v>
      </c>
      <c r="E398" s="97">
        <v>0</v>
      </c>
      <c r="F398" s="180">
        <f t="shared" si="37"/>
        <v>0</v>
      </c>
    </row>
    <row r="399" spans="1:6" ht="12" customHeight="1">
      <c r="A399" s="278" t="s">
        <v>108</v>
      </c>
      <c r="B399" s="278"/>
      <c r="C399" s="278"/>
      <c r="D399" s="158">
        <f>D400</f>
        <v>209290</v>
      </c>
      <c r="E399" s="85">
        <f>E400</f>
        <v>115132.15</v>
      </c>
      <c r="F399" s="188">
        <f t="shared" si="37"/>
        <v>55.01082230398012</v>
      </c>
    </row>
    <row r="400" spans="1:6" ht="12" customHeight="1">
      <c r="A400" s="279" t="s">
        <v>181</v>
      </c>
      <c r="B400" s="279"/>
      <c r="C400" s="279"/>
      <c r="D400" s="152">
        <f>SUM(D401,D410,D416,D422,D428,D434)</f>
        <v>209290</v>
      </c>
      <c r="E400" s="73">
        <f>SUM(E401,E410,E416,E422,E428,E434)</f>
        <v>115132.15</v>
      </c>
      <c r="F400" s="181">
        <f t="shared" si="37"/>
        <v>55.01082230398012</v>
      </c>
    </row>
    <row r="401" spans="1:6" ht="13.5" customHeight="1">
      <c r="A401" s="264" t="s">
        <v>271</v>
      </c>
      <c r="B401" s="264"/>
      <c r="C401" s="264"/>
      <c r="D401" s="153">
        <f>D402</f>
        <v>22570</v>
      </c>
      <c r="E401" s="83">
        <f>E402</f>
        <v>16126.72</v>
      </c>
      <c r="F401" s="182">
        <f t="shared" si="37"/>
        <v>71.452015950376605</v>
      </c>
    </row>
    <row r="402" spans="1:6" ht="12" customHeight="1">
      <c r="A402" s="272" t="s">
        <v>174</v>
      </c>
      <c r="B402" s="272"/>
      <c r="C402" s="272"/>
      <c r="D402" s="154">
        <f>D405</f>
        <v>22570</v>
      </c>
      <c r="E402" s="75">
        <f>E405</f>
        <v>16126.72</v>
      </c>
      <c r="F402" s="183">
        <f t="shared" si="37"/>
        <v>71.452015950376605</v>
      </c>
    </row>
    <row r="403" spans="1:6" ht="12" customHeight="1">
      <c r="A403" s="267" t="s">
        <v>99</v>
      </c>
      <c r="B403" s="268"/>
      <c r="C403" s="268"/>
      <c r="D403" s="155">
        <v>135000</v>
      </c>
      <c r="E403" s="76">
        <v>135000</v>
      </c>
      <c r="F403" s="184">
        <f t="shared" si="37"/>
        <v>100</v>
      </c>
    </row>
    <row r="404" spans="1:6" ht="12" customHeight="1">
      <c r="A404" s="277" t="s">
        <v>65</v>
      </c>
      <c r="B404" s="277"/>
      <c r="C404" s="277"/>
      <c r="D404" s="155">
        <v>35000</v>
      </c>
      <c r="E404" s="76">
        <v>35000</v>
      </c>
      <c r="F404" s="184">
        <f t="shared" si="37"/>
        <v>100</v>
      </c>
    </row>
    <row r="405" spans="1:6" ht="12" customHeight="1">
      <c r="A405" s="21"/>
      <c r="B405" s="27">
        <v>3</v>
      </c>
      <c r="C405" s="28" t="s">
        <v>53</v>
      </c>
      <c r="D405" s="158">
        <f>SUM(D406,D408)</f>
        <v>22570</v>
      </c>
      <c r="E405" s="79">
        <f>SUM(E406,E408)</f>
        <v>16126.72</v>
      </c>
      <c r="F405" s="180">
        <f t="shared" si="37"/>
        <v>71.452015950376605</v>
      </c>
    </row>
    <row r="406" spans="1:6" ht="12" customHeight="1">
      <c r="A406" s="21"/>
      <c r="B406" s="27">
        <v>37</v>
      </c>
      <c r="C406" s="28" t="s">
        <v>97</v>
      </c>
      <c r="D406" s="156">
        <f>SUM(D407:D407)</f>
        <v>21240</v>
      </c>
      <c r="E406" s="77">
        <f>SUM(E407:E407)</f>
        <v>16126.72</v>
      </c>
      <c r="F406" s="180">
        <f t="shared" si="37"/>
        <v>75.926177024482115</v>
      </c>
    </row>
    <row r="407" spans="1:6" ht="12" customHeight="1">
      <c r="A407" s="21"/>
      <c r="B407" s="29">
        <v>372</v>
      </c>
      <c r="C407" s="31" t="s">
        <v>245</v>
      </c>
      <c r="D407" s="157">
        <v>21240</v>
      </c>
      <c r="E407" s="97">
        <v>16126.72</v>
      </c>
      <c r="F407" s="180">
        <f t="shared" si="37"/>
        <v>75.926177024482115</v>
      </c>
    </row>
    <row r="408" spans="1:6" ht="12" customHeight="1">
      <c r="A408" s="21"/>
      <c r="B408" s="42">
        <v>38</v>
      </c>
      <c r="C408" s="31" t="s">
        <v>244</v>
      </c>
      <c r="D408" s="158">
        <f>D409</f>
        <v>1330</v>
      </c>
      <c r="E408" s="81">
        <f>E409</f>
        <v>0</v>
      </c>
      <c r="F408" s="180">
        <f t="shared" si="37"/>
        <v>0</v>
      </c>
    </row>
    <row r="409" spans="1:6" ht="12" customHeight="1">
      <c r="A409" s="21"/>
      <c r="B409" s="36">
        <v>381</v>
      </c>
      <c r="C409" s="31" t="s">
        <v>29</v>
      </c>
      <c r="D409" s="157">
        <v>1330</v>
      </c>
      <c r="E409" s="97">
        <v>0</v>
      </c>
      <c r="F409" s="180">
        <f t="shared" si="37"/>
        <v>0</v>
      </c>
    </row>
    <row r="410" spans="1:6" ht="12" customHeight="1">
      <c r="A410" s="264" t="s">
        <v>179</v>
      </c>
      <c r="B410" s="264"/>
      <c r="C410" s="264"/>
      <c r="D410" s="153">
        <f t="shared" ref="D410:E413" si="41">D411</f>
        <v>5310</v>
      </c>
      <c r="E410" s="83">
        <f t="shared" si="41"/>
        <v>4512.62</v>
      </c>
      <c r="F410" s="182">
        <f t="shared" si="37"/>
        <v>84.983427495291892</v>
      </c>
    </row>
    <row r="411" spans="1:6" ht="12" customHeight="1">
      <c r="A411" s="272" t="s">
        <v>180</v>
      </c>
      <c r="B411" s="272"/>
      <c r="C411" s="272"/>
      <c r="D411" s="154">
        <f t="shared" si="41"/>
        <v>5310</v>
      </c>
      <c r="E411" s="75">
        <f t="shared" si="41"/>
        <v>4512.62</v>
      </c>
      <c r="F411" s="183">
        <f t="shared" si="37"/>
        <v>84.983427495291892</v>
      </c>
    </row>
    <row r="412" spans="1:6" ht="12" customHeight="1">
      <c r="A412" s="267" t="s">
        <v>99</v>
      </c>
      <c r="B412" s="268"/>
      <c r="C412" s="268"/>
      <c r="D412" s="155">
        <f t="shared" si="41"/>
        <v>5310</v>
      </c>
      <c r="E412" s="76">
        <f t="shared" si="41"/>
        <v>4512.62</v>
      </c>
      <c r="F412" s="184">
        <f t="shared" si="37"/>
        <v>84.983427495291892</v>
      </c>
    </row>
    <row r="413" spans="1:6" ht="12" customHeight="1">
      <c r="A413" s="21"/>
      <c r="B413" s="27">
        <v>3</v>
      </c>
      <c r="C413" s="28" t="s">
        <v>53</v>
      </c>
      <c r="D413" s="158">
        <f t="shared" si="41"/>
        <v>5310</v>
      </c>
      <c r="E413" s="79">
        <f t="shared" si="41"/>
        <v>4512.62</v>
      </c>
      <c r="F413" s="180">
        <f t="shared" si="37"/>
        <v>84.983427495291892</v>
      </c>
    </row>
    <row r="414" spans="1:6" ht="12" customHeight="1">
      <c r="A414" s="21"/>
      <c r="B414" s="27">
        <v>37</v>
      </c>
      <c r="C414" s="28" t="s">
        <v>97</v>
      </c>
      <c r="D414" s="156">
        <f>SUM(D415:D415)</f>
        <v>5310</v>
      </c>
      <c r="E414" s="77">
        <f>SUM(E415:E415)</f>
        <v>4512.62</v>
      </c>
      <c r="F414" s="180">
        <f t="shared" si="37"/>
        <v>84.983427495291892</v>
      </c>
    </row>
    <row r="415" spans="1:6" ht="12" customHeight="1">
      <c r="A415" s="21"/>
      <c r="B415" s="29">
        <v>372</v>
      </c>
      <c r="C415" s="31" t="s">
        <v>98</v>
      </c>
      <c r="D415" s="157">
        <v>5310</v>
      </c>
      <c r="E415" s="97">
        <v>4512.62</v>
      </c>
      <c r="F415" s="180">
        <f t="shared" si="37"/>
        <v>84.983427495291892</v>
      </c>
    </row>
    <row r="416" spans="1:6" ht="12" customHeight="1">
      <c r="A416" s="264" t="s">
        <v>178</v>
      </c>
      <c r="B416" s="264"/>
      <c r="C416" s="264"/>
      <c r="D416" s="153">
        <f t="shared" ref="D416:E419" si="42">D417</f>
        <v>4000</v>
      </c>
      <c r="E416" s="83">
        <f t="shared" si="42"/>
        <v>800</v>
      </c>
      <c r="F416" s="182">
        <f t="shared" si="37"/>
        <v>20</v>
      </c>
    </row>
    <row r="417" spans="1:6" ht="12" customHeight="1">
      <c r="A417" s="272" t="s">
        <v>174</v>
      </c>
      <c r="B417" s="272"/>
      <c r="C417" s="272"/>
      <c r="D417" s="154">
        <f t="shared" si="42"/>
        <v>4000</v>
      </c>
      <c r="E417" s="75">
        <f t="shared" si="42"/>
        <v>800</v>
      </c>
      <c r="F417" s="183">
        <f t="shared" si="37"/>
        <v>20</v>
      </c>
    </row>
    <row r="418" spans="1:6" ht="12" customHeight="1">
      <c r="A418" s="267" t="s">
        <v>99</v>
      </c>
      <c r="B418" s="268"/>
      <c r="C418" s="268"/>
      <c r="D418" s="155">
        <f t="shared" si="42"/>
        <v>4000</v>
      </c>
      <c r="E418" s="76">
        <f t="shared" si="42"/>
        <v>800</v>
      </c>
      <c r="F418" s="184">
        <f t="shared" si="37"/>
        <v>20</v>
      </c>
    </row>
    <row r="419" spans="1:6" ht="12" customHeight="1">
      <c r="A419" s="21"/>
      <c r="B419" s="27">
        <v>3</v>
      </c>
      <c r="C419" s="28" t="s">
        <v>53</v>
      </c>
      <c r="D419" s="158">
        <f t="shared" si="42"/>
        <v>4000</v>
      </c>
      <c r="E419" s="79">
        <f t="shared" si="42"/>
        <v>800</v>
      </c>
      <c r="F419" s="180">
        <f t="shared" si="37"/>
        <v>20</v>
      </c>
    </row>
    <row r="420" spans="1:6" ht="12" customHeight="1">
      <c r="A420" s="21"/>
      <c r="B420" s="27">
        <v>38</v>
      </c>
      <c r="C420" s="28" t="s">
        <v>133</v>
      </c>
      <c r="D420" s="156">
        <f>SUM(D421:D421)</f>
        <v>4000</v>
      </c>
      <c r="E420" s="77">
        <f>SUM(E421:E421)</f>
        <v>800</v>
      </c>
      <c r="F420" s="180">
        <f t="shared" si="37"/>
        <v>20</v>
      </c>
    </row>
    <row r="421" spans="1:6" ht="12" customHeight="1">
      <c r="A421" s="21"/>
      <c r="B421" s="29">
        <v>381</v>
      </c>
      <c r="C421" s="31" t="s">
        <v>29</v>
      </c>
      <c r="D421" s="157">
        <v>4000</v>
      </c>
      <c r="E421" s="97">
        <v>800</v>
      </c>
      <c r="F421" s="180">
        <f t="shared" si="37"/>
        <v>20</v>
      </c>
    </row>
    <row r="422" spans="1:6" ht="12" customHeight="1">
      <c r="A422" s="276" t="s">
        <v>173</v>
      </c>
      <c r="B422" s="276"/>
      <c r="C422" s="276"/>
      <c r="D422" s="153">
        <f t="shared" ref="D422:E425" si="43">D423</f>
        <v>2000</v>
      </c>
      <c r="E422" s="83">
        <f t="shared" si="43"/>
        <v>600.24</v>
      </c>
      <c r="F422" s="182">
        <f t="shared" si="37"/>
        <v>30.012</v>
      </c>
    </row>
    <row r="423" spans="1:6" ht="12" customHeight="1">
      <c r="A423" s="272" t="s">
        <v>174</v>
      </c>
      <c r="B423" s="272"/>
      <c r="C423" s="272"/>
      <c r="D423" s="154">
        <f t="shared" si="43"/>
        <v>2000</v>
      </c>
      <c r="E423" s="75">
        <f t="shared" si="43"/>
        <v>600.24</v>
      </c>
      <c r="F423" s="183">
        <f t="shared" si="37"/>
        <v>30.012</v>
      </c>
    </row>
    <row r="424" spans="1:6" ht="12" customHeight="1">
      <c r="A424" s="267" t="s">
        <v>99</v>
      </c>
      <c r="B424" s="268"/>
      <c r="C424" s="268"/>
      <c r="D424" s="155">
        <f t="shared" si="43"/>
        <v>2000</v>
      </c>
      <c r="E424" s="76">
        <f t="shared" si="43"/>
        <v>600.24</v>
      </c>
      <c r="F424" s="184">
        <f t="shared" si="37"/>
        <v>30.012</v>
      </c>
    </row>
    <row r="425" spans="1:6" ht="12" customHeight="1">
      <c r="A425" s="21"/>
      <c r="B425" s="27">
        <v>3</v>
      </c>
      <c r="C425" s="28" t="s">
        <v>53</v>
      </c>
      <c r="D425" s="158">
        <f t="shared" si="43"/>
        <v>2000</v>
      </c>
      <c r="E425" s="79">
        <f t="shared" si="43"/>
        <v>600.24</v>
      </c>
      <c r="F425" s="180">
        <f t="shared" si="37"/>
        <v>30.012</v>
      </c>
    </row>
    <row r="426" spans="1:6" ht="12" customHeight="1">
      <c r="A426" s="21"/>
      <c r="B426" s="27">
        <v>37</v>
      </c>
      <c r="C426" s="28" t="s">
        <v>97</v>
      </c>
      <c r="D426" s="156">
        <f>SUM(D427:D427)</f>
        <v>2000</v>
      </c>
      <c r="E426" s="77">
        <f>SUM(E427:E427)</f>
        <v>600.24</v>
      </c>
      <c r="F426" s="180">
        <f t="shared" si="37"/>
        <v>30.012</v>
      </c>
    </row>
    <row r="427" spans="1:6" ht="12" customHeight="1">
      <c r="A427" s="21"/>
      <c r="B427" s="29">
        <v>372</v>
      </c>
      <c r="C427" s="31" t="s">
        <v>98</v>
      </c>
      <c r="D427" s="157">
        <v>2000</v>
      </c>
      <c r="E427" s="97">
        <v>600.24</v>
      </c>
      <c r="F427" s="180">
        <f t="shared" si="37"/>
        <v>30.012</v>
      </c>
    </row>
    <row r="428" spans="1:6" ht="12" customHeight="1">
      <c r="A428" s="264" t="s">
        <v>109</v>
      </c>
      <c r="B428" s="264"/>
      <c r="C428" s="264"/>
      <c r="D428" s="153">
        <f>D429</f>
        <v>59730</v>
      </c>
      <c r="E428" s="83">
        <f>E429</f>
        <v>14804.54</v>
      </c>
      <c r="F428" s="182">
        <f t="shared" si="37"/>
        <v>24.785769295161561</v>
      </c>
    </row>
    <row r="429" spans="1:6" ht="12" customHeight="1">
      <c r="A429" s="272" t="s">
        <v>174</v>
      </c>
      <c r="B429" s="272"/>
      <c r="C429" s="272"/>
      <c r="D429" s="154">
        <f>D431</f>
        <v>59730</v>
      </c>
      <c r="E429" s="75">
        <f>E431</f>
        <v>14804.54</v>
      </c>
      <c r="F429" s="183">
        <f t="shared" si="37"/>
        <v>24.785769295161561</v>
      </c>
    </row>
    <row r="430" spans="1:6" ht="12" customHeight="1">
      <c r="A430" s="267" t="s">
        <v>99</v>
      </c>
      <c r="B430" s="268"/>
      <c r="C430" s="268"/>
      <c r="D430" s="155">
        <f t="shared" ref="D430:E431" si="44">D431</f>
        <v>59730</v>
      </c>
      <c r="E430" s="76">
        <f t="shared" si="44"/>
        <v>14804.54</v>
      </c>
      <c r="F430" s="184">
        <f t="shared" si="37"/>
        <v>24.785769295161561</v>
      </c>
    </row>
    <row r="431" spans="1:6" ht="12" customHeight="1">
      <c r="A431" s="21"/>
      <c r="B431" s="27">
        <v>3</v>
      </c>
      <c r="C431" s="28" t="s">
        <v>53</v>
      </c>
      <c r="D431" s="158">
        <f t="shared" si="44"/>
        <v>59730</v>
      </c>
      <c r="E431" s="79">
        <f t="shared" si="44"/>
        <v>14804.54</v>
      </c>
      <c r="F431" s="180">
        <f t="shared" si="37"/>
        <v>24.785769295161561</v>
      </c>
    </row>
    <row r="432" spans="1:6" ht="12" customHeight="1">
      <c r="A432" s="21"/>
      <c r="B432" s="27">
        <v>37</v>
      </c>
      <c r="C432" s="28" t="s">
        <v>169</v>
      </c>
      <c r="D432" s="156">
        <f>SUM(D433:D433)</f>
        <v>59730</v>
      </c>
      <c r="E432" s="77">
        <f>SUM(E433:E433)</f>
        <v>14804.54</v>
      </c>
      <c r="F432" s="180">
        <f t="shared" si="37"/>
        <v>24.785769295161561</v>
      </c>
    </row>
    <row r="433" spans="1:6" ht="12" customHeight="1">
      <c r="A433" s="21"/>
      <c r="B433" s="29">
        <v>372</v>
      </c>
      <c r="C433" s="31" t="s">
        <v>98</v>
      </c>
      <c r="D433" s="157">
        <v>59730</v>
      </c>
      <c r="E433" s="97">
        <v>14804.54</v>
      </c>
      <c r="F433" s="180">
        <f t="shared" si="37"/>
        <v>24.785769295161561</v>
      </c>
    </row>
    <row r="434" spans="1:6" ht="24" customHeight="1">
      <c r="A434" s="264" t="s">
        <v>110</v>
      </c>
      <c r="B434" s="264"/>
      <c r="C434" s="264"/>
      <c r="D434" s="153">
        <f>D435</f>
        <v>115680</v>
      </c>
      <c r="E434" s="83">
        <f>E435</f>
        <v>78288.03</v>
      </c>
      <c r="F434" s="182">
        <f t="shared" si="37"/>
        <v>67.676374481327798</v>
      </c>
    </row>
    <row r="435" spans="1:6" ht="12" customHeight="1">
      <c r="A435" s="272" t="s">
        <v>174</v>
      </c>
      <c r="B435" s="272"/>
      <c r="C435" s="272"/>
      <c r="D435" s="154">
        <f>D438</f>
        <v>115680</v>
      </c>
      <c r="E435" s="75">
        <f>E438</f>
        <v>78288.03</v>
      </c>
      <c r="F435" s="183">
        <f t="shared" si="37"/>
        <v>67.676374481327798</v>
      </c>
    </row>
    <row r="436" spans="1:6" ht="12" customHeight="1">
      <c r="A436" s="267" t="s">
        <v>99</v>
      </c>
      <c r="B436" s="268"/>
      <c r="C436" s="268"/>
      <c r="D436" s="155">
        <f>SUM(D434-D437)</f>
        <v>6640</v>
      </c>
      <c r="E436" s="76">
        <f>SUM(E434-E437)</f>
        <v>-30751.97</v>
      </c>
      <c r="F436" s="184">
        <f t="shared" si="37"/>
        <v>-463.13207831325303</v>
      </c>
    </row>
    <row r="437" spans="1:6" ht="12" customHeight="1">
      <c r="A437" s="273" t="s">
        <v>250</v>
      </c>
      <c r="B437" s="274"/>
      <c r="C437" s="274"/>
      <c r="D437" s="155">
        <v>109040</v>
      </c>
      <c r="E437" s="76">
        <v>109040</v>
      </c>
      <c r="F437" s="184">
        <f t="shared" si="37"/>
        <v>100</v>
      </c>
    </row>
    <row r="438" spans="1:6" ht="12" customHeight="1">
      <c r="A438" s="21"/>
      <c r="B438" s="27">
        <v>3</v>
      </c>
      <c r="C438" s="28" t="s">
        <v>53</v>
      </c>
      <c r="D438" s="158">
        <f>SUM(D439,D443)</f>
        <v>115680</v>
      </c>
      <c r="E438" s="79">
        <f>SUM(E439,E443)</f>
        <v>78288.03</v>
      </c>
      <c r="F438" s="180">
        <f t="shared" si="37"/>
        <v>67.676374481327798</v>
      </c>
    </row>
    <row r="439" spans="1:6" ht="12" customHeight="1">
      <c r="A439" s="21"/>
      <c r="B439" s="34">
        <v>31</v>
      </c>
      <c r="C439" s="28" t="s">
        <v>138</v>
      </c>
      <c r="D439" s="158">
        <f>SUM(D440:D442)</f>
        <v>76520</v>
      </c>
      <c r="E439" s="81">
        <f>SUM(E440:E442)</f>
        <v>78288.03</v>
      </c>
      <c r="F439" s="180">
        <f t="shared" si="37"/>
        <v>102.31054626241504</v>
      </c>
    </row>
    <row r="440" spans="1:6" ht="12" customHeight="1">
      <c r="A440" s="21"/>
      <c r="B440" s="29">
        <v>311</v>
      </c>
      <c r="C440" s="31" t="s">
        <v>139</v>
      </c>
      <c r="D440" s="157">
        <v>65100</v>
      </c>
      <c r="E440" s="97">
        <v>67200.070000000007</v>
      </c>
      <c r="F440" s="180">
        <f t="shared" si="37"/>
        <v>103.22591397849463</v>
      </c>
    </row>
    <row r="441" spans="1:6" ht="12" customHeight="1">
      <c r="A441" s="21"/>
      <c r="B441" s="29">
        <v>312</v>
      </c>
      <c r="C441" s="31" t="s">
        <v>62</v>
      </c>
      <c r="D441" s="157">
        <v>3320</v>
      </c>
      <c r="E441" s="97">
        <v>0</v>
      </c>
      <c r="F441" s="180">
        <f t="shared" si="37"/>
        <v>0</v>
      </c>
    </row>
    <row r="442" spans="1:6" ht="12" customHeight="1">
      <c r="A442" s="21"/>
      <c r="B442" s="29">
        <v>313</v>
      </c>
      <c r="C442" s="31" t="s">
        <v>27</v>
      </c>
      <c r="D442" s="157">
        <v>8100</v>
      </c>
      <c r="E442" s="97">
        <v>11087.96</v>
      </c>
      <c r="F442" s="180">
        <f t="shared" ref="F442:F454" si="45">E442/D442*100</f>
        <v>136.88839506172837</v>
      </c>
    </row>
    <row r="443" spans="1:6" ht="12" customHeight="1">
      <c r="A443" s="21"/>
      <c r="B443" s="27">
        <v>32</v>
      </c>
      <c r="C443" s="28" t="s">
        <v>54</v>
      </c>
      <c r="D443" s="158">
        <f>SUM(D444:D446)</f>
        <v>39160</v>
      </c>
      <c r="E443" s="79">
        <f>SUM(E444:E446)</f>
        <v>0</v>
      </c>
      <c r="F443" s="180">
        <f t="shared" si="45"/>
        <v>0</v>
      </c>
    </row>
    <row r="444" spans="1:6" ht="12" customHeight="1">
      <c r="A444" s="21"/>
      <c r="B444" s="29">
        <v>321</v>
      </c>
      <c r="C444" s="32" t="s">
        <v>63</v>
      </c>
      <c r="D444" s="157">
        <v>3320</v>
      </c>
      <c r="E444" s="97">
        <v>0</v>
      </c>
      <c r="F444" s="180">
        <f t="shared" si="45"/>
        <v>0</v>
      </c>
    </row>
    <row r="445" spans="1:6" ht="12" customHeight="1">
      <c r="A445" s="21"/>
      <c r="B445" s="29">
        <v>322</v>
      </c>
      <c r="C445" s="31" t="s">
        <v>58</v>
      </c>
      <c r="D445" s="157">
        <v>2660</v>
      </c>
      <c r="E445" s="97">
        <v>0</v>
      </c>
      <c r="F445" s="180">
        <f t="shared" si="45"/>
        <v>0</v>
      </c>
    </row>
    <row r="446" spans="1:6" ht="12" customHeight="1">
      <c r="A446" s="21"/>
      <c r="B446" s="29">
        <v>323</v>
      </c>
      <c r="C446" s="31" t="s">
        <v>55</v>
      </c>
      <c r="D446" s="157">
        <v>33180</v>
      </c>
      <c r="E446" s="97">
        <v>0</v>
      </c>
      <c r="F446" s="180">
        <f t="shared" si="45"/>
        <v>0</v>
      </c>
    </row>
    <row r="447" spans="1:6" ht="12" customHeight="1">
      <c r="A447" s="275" t="s">
        <v>256</v>
      </c>
      <c r="B447" s="275"/>
      <c r="C447" s="275"/>
      <c r="D447" s="158">
        <f>SUM(D448)</f>
        <v>0</v>
      </c>
      <c r="E447" s="79">
        <f>SUM(E448)</f>
        <v>0</v>
      </c>
      <c r="F447" s="188" t="e">
        <f t="shared" si="45"/>
        <v>#DIV/0!</v>
      </c>
    </row>
    <row r="448" spans="1:6" ht="12" customHeight="1">
      <c r="A448" s="263" t="s">
        <v>166</v>
      </c>
      <c r="B448" s="263"/>
      <c r="C448" s="263"/>
      <c r="D448" s="152">
        <f t="shared" ref="D448:E452" si="46">D449</f>
        <v>0</v>
      </c>
      <c r="E448" s="73">
        <f t="shared" si="46"/>
        <v>0</v>
      </c>
      <c r="F448" s="181" t="e">
        <f t="shared" si="45"/>
        <v>#DIV/0!</v>
      </c>
    </row>
    <row r="449" spans="1:10" ht="12" customHeight="1">
      <c r="A449" s="264" t="s">
        <v>111</v>
      </c>
      <c r="B449" s="264"/>
      <c r="C449" s="264"/>
      <c r="D449" s="153">
        <f t="shared" si="46"/>
        <v>0</v>
      </c>
      <c r="E449" s="74">
        <f t="shared" si="46"/>
        <v>0</v>
      </c>
      <c r="F449" s="182" t="e">
        <f t="shared" si="45"/>
        <v>#DIV/0!</v>
      </c>
    </row>
    <row r="450" spans="1:10" ht="12" customHeight="1">
      <c r="A450" s="265" t="s">
        <v>167</v>
      </c>
      <c r="B450" s="266"/>
      <c r="C450" s="266"/>
      <c r="D450" s="154">
        <f t="shared" si="46"/>
        <v>0</v>
      </c>
      <c r="E450" s="75">
        <f t="shared" si="46"/>
        <v>0</v>
      </c>
      <c r="F450" s="183" t="e">
        <f t="shared" si="45"/>
        <v>#DIV/0!</v>
      </c>
    </row>
    <row r="451" spans="1:10" ht="12" customHeight="1">
      <c r="A451" s="267" t="s">
        <v>99</v>
      </c>
      <c r="B451" s="268"/>
      <c r="C451" s="268"/>
      <c r="D451" s="155">
        <f t="shared" si="46"/>
        <v>0</v>
      </c>
      <c r="E451" s="76">
        <f t="shared" si="46"/>
        <v>0</v>
      </c>
      <c r="F451" s="184" t="e">
        <f t="shared" si="45"/>
        <v>#DIV/0!</v>
      </c>
    </row>
    <row r="452" spans="1:10" ht="12" customHeight="1">
      <c r="A452" s="21"/>
      <c r="B452" s="27">
        <v>4</v>
      </c>
      <c r="C452" s="28" t="s">
        <v>168</v>
      </c>
      <c r="D452" s="158">
        <f t="shared" si="46"/>
        <v>0</v>
      </c>
      <c r="E452" s="79">
        <f t="shared" si="46"/>
        <v>0</v>
      </c>
      <c r="F452" s="180" t="e">
        <f t="shared" si="45"/>
        <v>#DIV/0!</v>
      </c>
    </row>
    <row r="453" spans="1:10" ht="12" customHeight="1">
      <c r="A453" s="49"/>
      <c r="B453" s="50">
        <v>42</v>
      </c>
      <c r="C453" s="51" t="s">
        <v>112</v>
      </c>
      <c r="D453" s="156">
        <f>SUM(D454:D454)</f>
        <v>0</v>
      </c>
      <c r="E453" s="77">
        <f>SUM(E454:E454)</f>
        <v>0</v>
      </c>
      <c r="F453" s="180" t="e">
        <f t="shared" si="45"/>
        <v>#DIV/0!</v>
      </c>
    </row>
    <row r="454" spans="1:10" ht="12" customHeight="1">
      <c r="A454" s="21"/>
      <c r="B454" s="29">
        <v>426</v>
      </c>
      <c r="C454" s="31" t="s">
        <v>38</v>
      </c>
      <c r="D454" s="157">
        <v>0</v>
      </c>
      <c r="E454" s="97">
        <v>0</v>
      </c>
      <c r="F454" s="180" t="e">
        <f t="shared" si="45"/>
        <v>#DIV/0!</v>
      </c>
    </row>
    <row r="455" spans="1:10" ht="12" customHeight="1">
      <c r="A455" s="21"/>
      <c r="B455" s="130"/>
      <c r="C455" s="131"/>
      <c r="D455" s="143"/>
      <c r="E455" s="132"/>
      <c r="F455" s="202"/>
    </row>
    <row r="456" spans="1:10" ht="12" customHeight="1">
      <c r="A456" s="21"/>
      <c r="B456" s="130"/>
      <c r="C456" s="131"/>
      <c r="D456" s="143"/>
      <c r="E456" s="132"/>
      <c r="F456" s="202"/>
    </row>
    <row r="457" spans="1:10" ht="12" customHeight="1">
      <c r="A457" s="21"/>
      <c r="B457" s="130"/>
      <c r="C457" s="298" t="s">
        <v>269</v>
      </c>
      <c r="D457" s="298"/>
      <c r="E457" s="132"/>
      <c r="F457" s="202"/>
    </row>
    <row r="458" spans="1:10" ht="116.25" customHeight="1">
      <c r="A458" s="297" t="s">
        <v>278</v>
      </c>
      <c r="B458" s="297"/>
      <c r="C458" s="297"/>
      <c r="D458" s="297"/>
      <c r="E458" s="297"/>
      <c r="F458" s="297"/>
      <c r="G458" s="297"/>
    </row>
    <row r="459" spans="1:10" ht="12" customHeight="1">
      <c r="A459" s="133"/>
      <c r="B459" s="133"/>
      <c r="C459" s="133"/>
      <c r="D459" s="140"/>
      <c r="E459" s="134"/>
      <c r="F459" s="202"/>
    </row>
    <row r="460" spans="1:10" ht="12" customHeight="1">
      <c r="A460" s="133"/>
      <c r="B460" s="133"/>
      <c r="C460" s="133"/>
      <c r="D460" s="140"/>
      <c r="E460" s="134"/>
      <c r="F460" s="202"/>
    </row>
    <row r="461" spans="1:10" ht="12" customHeight="1">
      <c r="A461" s="269" t="s">
        <v>270</v>
      </c>
      <c r="B461" s="269"/>
      <c r="C461" s="269"/>
      <c r="D461" s="269"/>
      <c r="E461" s="269"/>
      <c r="F461" s="202"/>
    </row>
    <row r="462" spans="1:10" ht="28.5" customHeight="1">
      <c r="A462" s="270" t="s">
        <v>281</v>
      </c>
      <c r="B462" s="271"/>
      <c r="C462" s="271"/>
      <c r="D462" s="271"/>
      <c r="E462" s="271"/>
      <c r="F462" s="271"/>
      <c r="G462" s="271"/>
      <c r="H462" s="271"/>
      <c r="I462" s="271"/>
      <c r="J462" s="271"/>
    </row>
    <row r="463" spans="1:10" ht="12" customHeight="1">
      <c r="A463" s="257"/>
      <c r="B463" s="257"/>
      <c r="C463" s="257"/>
      <c r="D463" s="142"/>
      <c r="E463" s="53"/>
      <c r="F463" s="202"/>
    </row>
    <row r="464" spans="1:10" ht="12" customHeight="1">
      <c r="A464" s="135"/>
      <c r="B464" s="135"/>
      <c r="C464" s="135"/>
      <c r="D464" s="142"/>
      <c r="E464" s="53"/>
      <c r="F464" s="202"/>
    </row>
    <row r="465" spans="1:6" ht="12" customHeight="1">
      <c r="A465" s="258" t="s">
        <v>113</v>
      </c>
      <c r="B465" s="258"/>
      <c r="C465" s="258"/>
      <c r="D465" s="258"/>
      <c r="E465" s="258"/>
      <c r="F465" s="203"/>
    </row>
    <row r="466" spans="1:6" ht="12" customHeight="1">
      <c r="A466" s="259" t="s">
        <v>114</v>
      </c>
      <c r="B466" s="259"/>
      <c r="C466" s="259"/>
      <c r="D466" s="259"/>
      <c r="E466" s="259"/>
      <c r="F466" s="204"/>
    </row>
    <row r="467" spans="1:6" ht="12" customHeight="1">
      <c r="A467" s="260" t="s">
        <v>115</v>
      </c>
      <c r="B467" s="260"/>
      <c r="C467" s="260"/>
      <c r="D467" s="260"/>
      <c r="E467" s="260"/>
      <c r="F467" s="205"/>
    </row>
    <row r="468" spans="1:6" ht="12" customHeight="1">
      <c r="A468" s="21"/>
      <c r="B468" s="261" t="s">
        <v>290</v>
      </c>
      <c r="C468" s="262"/>
      <c r="D468" s="142"/>
      <c r="E468" s="53"/>
      <c r="F468" s="202"/>
    </row>
    <row r="469" spans="1:6" ht="12" customHeight="1">
      <c r="A469" s="21"/>
      <c r="B469" s="252" t="s">
        <v>287</v>
      </c>
      <c r="C469" s="252"/>
      <c r="D469" s="142"/>
      <c r="E469" s="53"/>
      <c r="F469" s="202"/>
    </row>
    <row r="470" spans="1:6" ht="12" customHeight="1">
      <c r="A470" s="21"/>
      <c r="B470" s="253" t="s">
        <v>288</v>
      </c>
      <c r="C470" s="253"/>
      <c r="D470" s="142"/>
      <c r="E470" s="53"/>
      <c r="F470" s="202"/>
    </row>
    <row r="471" spans="1:6" ht="12" customHeight="1">
      <c r="A471" s="21"/>
      <c r="B471" s="136"/>
      <c r="C471" s="137"/>
      <c r="D471" s="142"/>
      <c r="E471" s="53"/>
      <c r="F471" s="202"/>
    </row>
    <row r="472" spans="1:6" ht="12" customHeight="1">
      <c r="A472" s="254" t="s">
        <v>280</v>
      </c>
      <c r="B472" s="254"/>
      <c r="C472" s="254"/>
      <c r="D472" s="254"/>
      <c r="E472" s="254"/>
      <c r="F472" s="203"/>
    </row>
    <row r="473" spans="1:6" ht="13.5" customHeight="1">
      <c r="A473" s="255" t="s">
        <v>279</v>
      </c>
      <c r="B473" s="255"/>
      <c r="C473" s="255"/>
      <c r="D473" s="255"/>
      <c r="E473" s="255"/>
      <c r="F473" s="206"/>
    </row>
    <row r="474" spans="1:6" ht="11.25" customHeight="1">
      <c r="A474"/>
      <c r="B474"/>
      <c r="C474"/>
      <c r="D474"/>
      <c r="E474"/>
      <c r="F474" s="206"/>
    </row>
    <row r="475" spans="1:6" ht="11.25" customHeight="1">
      <c r="A475"/>
      <c r="B475"/>
      <c r="C475"/>
      <c r="D475"/>
      <c r="E475"/>
      <c r="F475" s="206"/>
    </row>
    <row r="476" spans="1:6" ht="11.25" customHeight="1">
      <c r="A476"/>
      <c r="B476"/>
      <c r="C476"/>
      <c r="D476"/>
      <c r="E476"/>
      <c r="F476" s="206"/>
    </row>
    <row r="477" spans="1:6" ht="11.25" customHeight="1">
      <c r="A477"/>
      <c r="B477"/>
      <c r="C477"/>
      <c r="D477"/>
      <c r="E477"/>
      <c r="F477" s="206"/>
    </row>
    <row r="478" spans="1:6" ht="12" customHeight="1">
      <c r="A478" s="138"/>
      <c r="B478" s="138"/>
      <c r="C478" s="138"/>
      <c r="D478" s="140"/>
      <c r="E478" s="134"/>
      <c r="F478" s="207"/>
    </row>
    <row r="479" spans="1:6" ht="12" customHeight="1">
      <c r="A479" s="21"/>
      <c r="B479" s="256" t="s">
        <v>116</v>
      </c>
      <c r="C479" s="256"/>
      <c r="D479" s="141" t="s">
        <v>117</v>
      </c>
      <c r="E479" s="139" t="s">
        <v>268</v>
      </c>
      <c r="F479" s="174"/>
    </row>
    <row r="480" spans="1:6" ht="12" customHeight="1">
      <c r="A480" s="21"/>
      <c r="B480" s="251" t="s">
        <v>118</v>
      </c>
      <c r="C480" s="251"/>
      <c r="D480" s="210" t="s">
        <v>282</v>
      </c>
      <c r="E480" s="92">
        <v>93948.12</v>
      </c>
      <c r="F480" s="208">
        <f>E480/D480*100</f>
        <v>15.225982739759328</v>
      </c>
    </row>
    <row r="481" spans="1:7" ht="12" customHeight="1">
      <c r="A481" s="21"/>
      <c r="B481" s="251" t="s">
        <v>119</v>
      </c>
      <c r="C481" s="251"/>
      <c r="D481" s="210" t="s">
        <v>283</v>
      </c>
      <c r="E481" s="92">
        <v>24040.18</v>
      </c>
      <c r="F481" s="208">
        <f>E481/D481*100</f>
        <v>14.064342128356639</v>
      </c>
    </row>
    <row r="482" spans="1:7" ht="12" customHeight="1">
      <c r="A482" s="21"/>
      <c r="B482" s="251" t="s">
        <v>120</v>
      </c>
      <c r="C482" s="251"/>
      <c r="D482" s="210" t="s">
        <v>284</v>
      </c>
      <c r="E482" s="92">
        <v>75561.72</v>
      </c>
      <c r="F482" s="208">
        <f>E482/D482*100</f>
        <v>69.690311275074933</v>
      </c>
      <c r="G482" s="12"/>
    </row>
    <row r="483" spans="1:7" ht="12" customHeight="1">
      <c r="A483" s="21"/>
      <c r="B483" s="251" t="s">
        <v>121</v>
      </c>
      <c r="C483" s="251"/>
      <c r="D483" s="210" t="s">
        <v>285</v>
      </c>
      <c r="E483" s="92">
        <v>302829.61</v>
      </c>
      <c r="F483" s="208">
        <f>E483/D483*100</f>
        <v>24.577732057493932</v>
      </c>
      <c r="G483" s="12"/>
    </row>
    <row r="484" spans="1:7" ht="12" customHeight="1">
      <c r="A484" s="21"/>
      <c r="B484" s="251" t="s">
        <v>122</v>
      </c>
      <c r="C484" s="251"/>
      <c r="D484" s="146">
        <v>0</v>
      </c>
      <c r="E484" s="92">
        <v>0</v>
      </c>
      <c r="F484" s="208">
        <v>0</v>
      </c>
      <c r="G484" s="12"/>
    </row>
    <row r="485" spans="1:7" ht="12" customHeight="1">
      <c r="A485" s="21"/>
      <c r="B485" s="95" t="s">
        <v>123</v>
      </c>
      <c r="C485" s="95"/>
      <c r="D485" s="146">
        <v>79650</v>
      </c>
      <c r="E485" s="92">
        <v>11879.62</v>
      </c>
      <c r="F485" s="208">
        <f>E485/D485*100</f>
        <v>14.914777150031389</v>
      </c>
      <c r="G485" s="12"/>
    </row>
    <row r="486" spans="1:7" ht="12" customHeight="1">
      <c r="A486" s="21"/>
      <c r="B486" s="251" t="s">
        <v>124</v>
      </c>
      <c r="C486" s="251"/>
      <c r="D486" s="146">
        <v>0</v>
      </c>
      <c r="E486" s="92">
        <v>0</v>
      </c>
      <c r="F486" s="208">
        <v>0</v>
      </c>
      <c r="G486" s="12"/>
    </row>
    <row r="487" spans="1:7" ht="12" customHeight="1">
      <c r="A487" s="21"/>
      <c r="B487" s="249" t="s">
        <v>125</v>
      </c>
      <c r="C487" s="249"/>
      <c r="D487" s="146">
        <v>51440</v>
      </c>
      <c r="E487" s="92">
        <v>0</v>
      </c>
      <c r="F487" s="208">
        <f>E487/D487*100</f>
        <v>0</v>
      </c>
      <c r="G487" s="12"/>
    </row>
    <row r="488" spans="1:7" ht="12" customHeight="1">
      <c r="A488" s="21"/>
      <c r="B488" s="250" t="s">
        <v>126</v>
      </c>
      <c r="C488" s="250"/>
      <c r="D488" s="211" t="s">
        <v>286</v>
      </c>
      <c r="E488" s="93">
        <v>518185.25</v>
      </c>
      <c r="F488" s="208">
        <f>E488/D488*100</f>
        <v>22.932609753938753</v>
      </c>
      <c r="G488" s="12"/>
    </row>
    <row r="489" spans="1:7" ht="12" customHeight="1">
      <c r="G489" s="12"/>
    </row>
    <row r="490" spans="1:7" ht="12" customHeight="1">
      <c r="G490" s="12"/>
    </row>
    <row r="491" spans="1:7" ht="12" customHeight="1">
      <c r="G491" s="12"/>
    </row>
    <row r="492" spans="1:7" ht="12" customHeight="1">
      <c r="G492" s="12"/>
    </row>
    <row r="493" spans="1:7" ht="12" customHeight="1">
      <c r="G493" s="12"/>
    </row>
    <row r="494" spans="1:7" ht="12" customHeight="1">
      <c r="G494" s="12"/>
    </row>
  </sheetData>
  <mergeCells count="236">
    <mergeCell ref="A1:E1"/>
    <mergeCell ref="A458:G458"/>
    <mergeCell ref="C457:D457"/>
    <mergeCell ref="A7:C7"/>
    <mergeCell ref="A8:C8"/>
    <mergeCell ref="A9:C9"/>
    <mergeCell ref="A10:C10"/>
    <mergeCell ref="A21:C21"/>
    <mergeCell ref="A25:C25"/>
    <mergeCell ref="A26:C26"/>
    <mergeCell ref="A3:C3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1:C51"/>
    <mergeCell ref="A52:C52"/>
    <mergeCell ref="A61:C61"/>
    <mergeCell ref="A62:C62"/>
    <mergeCell ref="A63:C63"/>
    <mergeCell ref="A67:C67"/>
    <mergeCell ref="A30:C30"/>
    <mergeCell ref="A31:C31"/>
    <mergeCell ref="A44:C44"/>
    <mergeCell ref="A45:C45"/>
    <mergeCell ref="A46:C46"/>
    <mergeCell ref="A50:C50"/>
    <mergeCell ref="A87:C87"/>
    <mergeCell ref="A93:C93"/>
    <mergeCell ref="A94:C94"/>
    <mergeCell ref="A95:C95"/>
    <mergeCell ref="A96:C96"/>
    <mergeCell ref="A103:C103"/>
    <mergeCell ref="A68:C68"/>
    <mergeCell ref="A69:C69"/>
    <mergeCell ref="A70:C70"/>
    <mergeCell ref="A71:C71"/>
    <mergeCell ref="A85:C85"/>
    <mergeCell ref="A86:C86"/>
    <mergeCell ref="A114:C114"/>
    <mergeCell ref="A115:C115"/>
    <mergeCell ref="A116:C116"/>
    <mergeCell ref="A121:C121"/>
    <mergeCell ref="A122:C122"/>
    <mergeCell ref="A123:C123"/>
    <mergeCell ref="A104:C104"/>
    <mergeCell ref="A105:C105"/>
    <mergeCell ref="A106:C106"/>
    <mergeCell ref="A107:C107"/>
    <mergeCell ref="A108:C108"/>
    <mergeCell ref="A109:C109"/>
    <mergeCell ref="A140:C140"/>
    <mergeCell ref="A145:C145"/>
    <mergeCell ref="A146:C146"/>
    <mergeCell ref="A147:C147"/>
    <mergeCell ref="A152:C152"/>
    <mergeCell ref="A153:C153"/>
    <mergeCell ref="A124:C124"/>
    <mergeCell ref="A129:C129"/>
    <mergeCell ref="A130:C130"/>
    <mergeCell ref="A131:C131"/>
    <mergeCell ref="A138:C138"/>
    <mergeCell ref="A139:C139"/>
    <mergeCell ref="A166:C166"/>
    <mergeCell ref="A167:C167"/>
    <mergeCell ref="A174:C174"/>
    <mergeCell ref="A175:C175"/>
    <mergeCell ref="A176:C176"/>
    <mergeCell ref="A177:C177"/>
    <mergeCell ref="A154:C154"/>
    <mergeCell ref="A155:C155"/>
    <mergeCell ref="A156:C156"/>
    <mergeCell ref="A157:C157"/>
    <mergeCell ref="A164:C164"/>
    <mergeCell ref="A165:C165"/>
    <mergeCell ref="A195:C195"/>
    <mergeCell ref="A196:C196"/>
    <mergeCell ref="A197:C197"/>
    <mergeCell ref="A198:C198"/>
    <mergeCell ref="A202:C202"/>
    <mergeCell ref="A203:C203"/>
    <mergeCell ref="A182:C182"/>
    <mergeCell ref="A183:C183"/>
    <mergeCell ref="A184:C184"/>
    <mergeCell ref="A185:C185"/>
    <mergeCell ref="A186:C186"/>
    <mergeCell ref="A194:C194"/>
    <mergeCell ref="A218:C218"/>
    <mergeCell ref="A219:C219"/>
    <mergeCell ref="A220:C220"/>
    <mergeCell ref="A227:C227"/>
    <mergeCell ref="A228:C228"/>
    <mergeCell ref="A229:C229"/>
    <mergeCell ref="A204:C204"/>
    <mergeCell ref="A205:C205"/>
    <mergeCell ref="A206:C206"/>
    <mergeCell ref="A215:C215"/>
    <mergeCell ref="A216:C216"/>
    <mergeCell ref="A217:C217"/>
    <mergeCell ref="A243:C243"/>
    <mergeCell ref="A244:C244"/>
    <mergeCell ref="A245:C245"/>
    <mergeCell ref="A246:C246"/>
    <mergeCell ref="A250:C250"/>
    <mergeCell ref="A251:C251"/>
    <mergeCell ref="A230:C230"/>
    <mergeCell ref="A235:C235"/>
    <mergeCell ref="A236:C236"/>
    <mergeCell ref="A237:C237"/>
    <mergeCell ref="A238:C238"/>
    <mergeCell ref="A242:C242"/>
    <mergeCell ref="A266:C266"/>
    <mergeCell ref="A267:C267"/>
    <mergeCell ref="A268:C268"/>
    <mergeCell ref="A269:C269"/>
    <mergeCell ref="A274:C274"/>
    <mergeCell ref="A275:C275"/>
    <mergeCell ref="A252:C252"/>
    <mergeCell ref="A253:C253"/>
    <mergeCell ref="A254:C254"/>
    <mergeCell ref="A258:C258"/>
    <mergeCell ref="A259:C259"/>
    <mergeCell ref="A260:C260"/>
    <mergeCell ref="A289:C289"/>
    <mergeCell ref="A290:C290"/>
    <mergeCell ref="A291:C291"/>
    <mergeCell ref="A292:C292"/>
    <mergeCell ref="A298:C298"/>
    <mergeCell ref="A299:C299"/>
    <mergeCell ref="A276:C276"/>
    <mergeCell ref="A281:C281"/>
    <mergeCell ref="A282:C282"/>
    <mergeCell ref="A283:C283"/>
    <mergeCell ref="A284:C284"/>
    <mergeCell ref="A285:C285"/>
    <mergeCell ref="A312:C312"/>
    <mergeCell ref="A313:C313"/>
    <mergeCell ref="A314:C314"/>
    <mergeCell ref="A318:C318"/>
    <mergeCell ref="A319:C319"/>
    <mergeCell ref="A320:C320"/>
    <mergeCell ref="A300:C300"/>
    <mergeCell ref="A301:C301"/>
    <mergeCell ref="A302:C302"/>
    <mergeCell ref="A306:C306"/>
    <mergeCell ref="A307:C307"/>
    <mergeCell ref="A308:C308"/>
    <mergeCell ref="A333:C333"/>
    <mergeCell ref="A334:C334"/>
    <mergeCell ref="A335:C335"/>
    <mergeCell ref="A341:C341"/>
    <mergeCell ref="A342:C342"/>
    <mergeCell ref="A343:C343"/>
    <mergeCell ref="A321:C321"/>
    <mergeCell ref="A325:C325"/>
    <mergeCell ref="A326:C326"/>
    <mergeCell ref="A327:C327"/>
    <mergeCell ref="A331:C331"/>
    <mergeCell ref="A332:C332"/>
    <mergeCell ref="A359:C359"/>
    <mergeCell ref="A360:C360"/>
    <mergeCell ref="A361:C361"/>
    <mergeCell ref="A365:C365"/>
    <mergeCell ref="A366:C366"/>
    <mergeCell ref="A367:C367"/>
    <mergeCell ref="A344:C344"/>
    <mergeCell ref="A348:C348"/>
    <mergeCell ref="A349:C349"/>
    <mergeCell ref="A350:C350"/>
    <mergeCell ref="A351:C351"/>
    <mergeCell ref="A352:C352"/>
    <mergeCell ref="A380:C380"/>
    <mergeCell ref="A384:C384"/>
    <mergeCell ref="A385:C385"/>
    <mergeCell ref="A386:C386"/>
    <mergeCell ref="A393:C393"/>
    <mergeCell ref="A394:C394"/>
    <mergeCell ref="A371:C371"/>
    <mergeCell ref="A372:C372"/>
    <mergeCell ref="A373:C373"/>
    <mergeCell ref="A374:C374"/>
    <mergeCell ref="A378:C378"/>
    <mergeCell ref="A379:C379"/>
    <mergeCell ref="A404:C404"/>
    <mergeCell ref="A410:C410"/>
    <mergeCell ref="A411:C411"/>
    <mergeCell ref="A412:C412"/>
    <mergeCell ref="A416:C416"/>
    <mergeCell ref="A417:C417"/>
    <mergeCell ref="A395:C395"/>
    <mergeCell ref="A399:C399"/>
    <mergeCell ref="A400:C400"/>
    <mergeCell ref="A401:C401"/>
    <mergeCell ref="A402:C402"/>
    <mergeCell ref="A403:C403"/>
    <mergeCell ref="A430:C430"/>
    <mergeCell ref="A434:C434"/>
    <mergeCell ref="A435:C435"/>
    <mergeCell ref="A436:C436"/>
    <mergeCell ref="A437:C437"/>
    <mergeCell ref="A447:C447"/>
    <mergeCell ref="A418:C418"/>
    <mergeCell ref="A422:C422"/>
    <mergeCell ref="A423:C423"/>
    <mergeCell ref="A424:C424"/>
    <mergeCell ref="A428:C428"/>
    <mergeCell ref="A429:C429"/>
    <mergeCell ref="A463:C463"/>
    <mergeCell ref="A465:E465"/>
    <mergeCell ref="A466:E466"/>
    <mergeCell ref="A467:E467"/>
    <mergeCell ref="B468:C468"/>
    <mergeCell ref="A448:C448"/>
    <mergeCell ref="A449:C449"/>
    <mergeCell ref="A450:C450"/>
    <mergeCell ref="A451:C451"/>
    <mergeCell ref="A461:E461"/>
    <mergeCell ref="A462:J462"/>
    <mergeCell ref="B487:C487"/>
    <mergeCell ref="B488:C488"/>
    <mergeCell ref="B481:C481"/>
    <mergeCell ref="B482:C482"/>
    <mergeCell ref="B483:C483"/>
    <mergeCell ref="B484:C484"/>
    <mergeCell ref="B486:C486"/>
    <mergeCell ref="B469:C469"/>
    <mergeCell ref="B470:C470"/>
    <mergeCell ref="A472:E472"/>
    <mergeCell ref="A473:E473"/>
    <mergeCell ref="B479:C479"/>
    <mergeCell ref="B480:C480"/>
  </mergeCells>
  <pageMargins left="0.31496062992125984" right="0.31496062992125984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</vt:lpstr>
      <vt:lpstr>Opći dio</vt:lpstr>
      <vt:lpstr>Posebni dio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Vesna</cp:lastModifiedBy>
  <cp:revision>2</cp:revision>
  <cp:lastPrinted>2023-09-08T11:26:48Z</cp:lastPrinted>
  <dcterms:created xsi:type="dcterms:W3CDTF">2023-01-04T07:45:30Z</dcterms:created>
  <dcterms:modified xsi:type="dcterms:W3CDTF">2024-02-21T14:57:37Z</dcterms:modified>
</cp:coreProperties>
</file>